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aveExternalLinkValues="0" codeName="DieseArbeitsmappe" defaultThemeVersion="124226"/>
  <bookViews>
    <workbookView xWindow="0" yWindow="285" windowWidth="15360" windowHeight="12030" activeTab="3"/>
  </bookViews>
  <sheets>
    <sheet name="Parameter" sheetId="5" r:id="rId1"/>
    <sheet name="Pflegegeld" sheetId="1" r:id="rId2"/>
    <sheet name="Einkommen" sheetId="2" r:id="rId3"/>
    <sheet name="Eingabeblatt" sheetId="4" r:id="rId4"/>
  </sheets>
  <calcPr calcId="124519"/>
</workbook>
</file>

<file path=xl/calcChain.xml><?xml version="1.0" encoding="utf-8"?>
<calcChain xmlns="http://schemas.openxmlformats.org/spreadsheetml/2006/main">
  <c r="B3" i="4"/>
  <c r="B2"/>
  <c r="C4" i="2"/>
  <c r="C8" s="1"/>
  <c r="C10" s="1"/>
  <c r="C4" i="1"/>
  <c r="C3" i="2"/>
  <c r="C29"/>
  <c r="C2" i="1"/>
  <c r="D9" s="1"/>
  <c r="C2" i="2"/>
  <c r="C14"/>
  <c r="B16"/>
  <c r="B19"/>
  <c r="B18"/>
  <c r="C27"/>
  <c r="B15"/>
  <c r="B17"/>
  <c r="C8" i="1"/>
  <c r="C10" s="1"/>
  <c r="C9" i="2" l="1"/>
  <c r="A26"/>
  <c r="C9" i="1"/>
  <c r="C30" i="2" l="1"/>
  <c r="C31" s="1"/>
  <c r="C32" s="1"/>
  <c r="B16" i="4" s="1"/>
  <c r="C24" i="2"/>
  <c r="E9" i="1"/>
  <c r="B11" i="4" s="1"/>
  <c r="C12" i="1"/>
  <c r="B18" i="4" l="1"/>
  <c r="B21" s="1"/>
  <c r="E21" s="1"/>
  <c r="B22" s="1"/>
</calcChain>
</file>

<file path=xl/comments1.xml><?xml version="1.0" encoding="utf-8"?>
<comments xmlns="http://schemas.openxmlformats.org/spreadsheetml/2006/main">
  <authors>
    <author>U0286028</author>
  </authors>
  <commentList>
    <comment ref="A10" authorId="0">
      <text>
        <r>
          <rPr>
            <sz val="8"/>
            <color indexed="81"/>
            <rFont val="Tahoma"/>
            <family val="2"/>
          </rPr>
          <t>Geben Sie hier jenen Betrag ein, den der Nutzer/die Nutzerin tatsächlich monatlich an Pflegegeld erhält. Die genaue Höhe entnehmen Sie bitte dem Bank-Kontoauszug.
§ 1 Abs. 8: Unter Befugten iSd Bestimmung sind Mobile Dienste (Sozialsprengel) zu verstehen. Explizit nicht gewollt ist, dass Aufwendungen für private Unterstützungsleistungen berücksichtigt werden (fehlende Nachweisbarkeit).</t>
        </r>
      </text>
    </comment>
    <comment ref="A14" authorId="0">
      <text>
        <r>
          <rPr>
            <sz val="8"/>
            <color indexed="81"/>
            <rFont val="Tahoma"/>
            <family val="2"/>
          </rPr>
          <t xml:space="preserve">Geben Sie hier die Summe all jener Beträge ein, die dem Nutzer/derNutzerin tatsächlich monatlich an Einkommen zufließen. 
Dazu zählen etwa selbständiges und unselbständiges Erwerbseinkommen, Pensionen, Arbeitslosenunterstützung, Unterhalt, Mietzins-, Wohnbeihilfe, Mieteinnahmen und Leibrenten sowie tatsächlich erhaltene Alimente. 
Nicht realisierte oder nicht zur Verfügung stehende Einkommensteile können außer Betracht gelassen werden, wie Steuern, Sozialversicherungsbeiträge, exekutierte Einkommenstitel, Werbungskosten (zur Erzielung des Einkommens notwendige Auslagen) und echte Aufwandsentschädigungen. Nicht zum Einkommen gezählt werden etwa die Familienbeihilfe und das Kinderbetreuungsgeld. 
Der 13. und 14. Monatsbezug bleiben bei der Berechnung des monatlichen Nettoneinkommens außer Ansatz. 
BezieherInnen einer Ausgleichzulage oder einer Grundsicherungsleistung müssen keine Selbstbehalte aus dem eigenen Einkommen bezahlen. 
</t>
        </r>
      </text>
    </comment>
    <comment ref="A15" authorId="0">
      <text>
        <r>
          <rPr>
            <sz val="8"/>
            <color indexed="81"/>
            <rFont val="Tahoma"/>
            <family val="2"/>
          </rPr>
          <t>Geben Sie hier die Anzahl aller Personen ein, deren Unterhaltsanspruch der/die NutzerIn erfüllt. Dabei ist es unerheblich, wie der/die NutzerIn seiner Unterhaltspflicht nachkommt, ob er Unterhalt in Geld bezahlt oder die Unterhaltsberechtigten in seinem Haushalt wohnen und versorgt werden.
Bei Verdienst beider Ehepartner kann der Ehepartner als Unterhaltsberechtigter angeführt werden, wenn dessen Einkommen die Geringfügigkeitsgrenze (§ 5 Abs. 2 ASVG) nicht übersteigt.</t>
        </r>
      </text>
    </comment>
  </commentList>
</comments>
</file>

<file path=xl/sharedStrings.xml><?xml version="1.0" encoding="utf-8"?>
<sst xmlns="http://schemas.openxmlformats.org/spreadsheetml/2006/main" count="67" uniqueCount="52">
  <si>
    <t>Stunden pro Monat</t>
  </si>
  <si>
    <t>pro Stunde</t>
  </si>
  <si>
    <t>Pflegegeldrest</t>
  </si>
  <si>
    <t>Pflegegeldstufe 1</t>
  </si>
  <si>
    <t>Pflegegeldstufe 2</t>
  </si>
  <si>
    <t>Pflegegeldstufe 3</t>
  </si>
  <si>
    <t>Pflegegeldstufe 4</t>
  </si>
  <si>
    <t>Pflegegeldstufe 5</t>
  </si>
  <si>
    <t>Pflegegeldstufe 6</t>
  </si>
  <si>
    <t>Pflegegeldstufe 7</t>
  </si>
  <si>
    <t>Anzahl der Unterhaltsberechtigten</t>
  </si>
  <si>
    <t>EINKOMMEN</t>
  </si>
  <si>
    <t>Alleinstehend ohne Unterhaltsverpflichtung</t>
  </si>
  <si>
    <t>1. Unterhaltsberechtigter</t>
  </si>
  <si>
    <t>2. Unterhaltsberechtigter</t>
  </si>
  <si>
    <t>3. Unterhaltsberechtigter</t>
  </si>
  <si>
    <t>4. Unterhaltsberechtigter</t>
  </si>
  <si>
    <t>5. Unterhaltsberechtigter</t>
  </si>
  <si>
    <t>Akt:</t>
  </si>
  <si>
    <t>Name:</t>
  </si>
  <si>
    <t>Stunden pro Monat:</t>
  </si>
  <si>
    <t>Stunden pro Woche:</t>
  </si>
  <si>
    <t xml:space="preserve">mtl. Nettoeinkommen </t>
  </si>
  <si>
    <t>Auszahlungsbetrag Pflegegeld</t>
  </si>
  <si>
    <t>1) aus Pflegegeld</t>
  </si>
  <si>
    <t>2) aus eigenem Einkommen</t>
  </si>
  <si>
    <t>Antrag vom:</t>
  </si>
  <si>
    <t>Akt</t>
  </si>
  <si>
    <t>GZ</t>
  </si>
  <si>
    <t>Person</t>
  </si>
  <si>
    <t>Geb.Datum</t>
  </si>
  <si>
    <t>OZ</t>
  </si>
  <si>
    <t>Mandant</t>
  </si>
  <si>
    <t>SBA</t>
  </si>
  <si>
    <t>Anmerkungen</t>
  </si>
  <si>
    <t>NEU ab 01.01.2016</t>
  </si>
  <si>
    <t xml:space="preserve">Kostenbeitragsrechner Persönliche Assistenz, Familienunterstüzung &amp; Mobile Begleitung </t>
  </si>
  <si>
    <t>KOSTENBEITRAG DES MENSCHEN MIT BEHINDERUNG</t>
  </si>
  <si>
    <t>Einkommensrest (nicht, wenn unter € 963,04)</t>
  </si>
  <si>
    <t>Kostenbeitrag pro Stunde</t>
  </si>
  <si>
    <r>
      <rPr>
        <b/>
        <sz val="14"/>
        <color indexed="10"/>
        <rFont val="Arial"/>
        <family val="2"/>
      </rPr>
      <t>Gesamtkostenbeitrag pro Stunde</t>
    </r>
    <r>
      <rPr>
        <sz val="14"/>
        <color indexed="10"/>
        <rFont val="Arial"/>
        <family val="2"/>
      </rPr>
      <t xml:space="preserve"> (Netto)</t>
    </r>
  </si>
  <si>
    <t>Kostenbeitrag</t>
  </si>
  <si>
    <t>KB pro Monat</t>
  </si>
  <si>
    <r>
      <rPr>
        <b/>
        <sz val="10"/>
        <rFont val="Arial"/>
        <family val="2"/>
      </rPr>
      <t>KB pro Monat</t>
    </r>
    <r>
      <rPr>
        <sz val="10"/>
        <rFont val="Arial"/>
        <family val="2"/>
      </rPr>
      <t>, damit Existenzminimum +100 gegeben:</t>
    </r>
  </si>
  <si>
    <t>Bei Überschreitung von monatlich 250 Stunden und wöchentlich 57,74 Stunden:</t>
  </si>
  <si>
    <t>monatlicher Kostenbeitrag</t>
  </si>
  <si>
    <t>KB pro Monat damit nicht über 10% des Einkommens:</t>
  </si>
  <si>
    <t>KB pro Stunde gerundet</t>
  </si>
  <si>
    <t>KB pro Monat (wenn Std. gerundet)</t>
  </si>
  <si>
    <r>
      <t>KB pro Stunde</t>
    </r>
    <r>
      <rPr>
        <sz val="10"/>
        <rFont val="Arial"/>
        <family val="2"/>
      </rPr>
      <t>, damit Existenzminimum +100 und max. 10% des Einkommens gegeben:</t>
    </r>
  </si>
  <si>
    <t>Anmerkung:B14=ASVGRichtsatz+100</t>
  </si>
  <si>
    <t>NEU ab 01.01.2020</t>
  </si>
</sst>
</file>

<file path=xl/styles.xml><?xml version="1.0" encoding="utf-8"?>
<styleSheet xmlns="http://schemas.openxmlformats.org/spreadsheetml/2006/main">
  <numFmts count="2">
    <numFmt numFmtId="164" formatCode="0.0"/>
    <numFmt numFmtId="166" formatCode="#,##0.000"/>
  </numFmts>
  <fonts count="20">
    <font>
      <sz val="10"/>
      <name val="Arial"/>
    </font>
    <font>
      <sz val="8"/>
      <name val="Arial"/>
      <family val="2"/>
    </font>
    <font>
      <sz val="12"/>
      <name val="Arial"/>
      <family val="2"/>
    </font>
    <font>
      <b/>
      <sz val="12"/>
      <name val="Arial"/>
      <family val="2"/>
    </font>
    <font>
      <b/>
      <sz val="14"/>
      <name val="Arial"/>
      <family val="2"/>
    </font>
    <font>
      <b/>
      <sz val="14"/>
      <color indexed="10"/>
      <name val="Arial"/>
      <family val="2"/>
    </font>
    <font>
      <sz val="14"/>
      <name val="Arial"/>
      <family val="2"/>
    </font>
    <font>
      <b/>
      <sz val="12"/>
      <name val="Arial"/>
      <family val="2"/>
    </font>
    <font>
      <b/>
      <sz val="12"/>
      <color indexed="10"/>
      <name val="Arial"/>
      <family val="2"/>
    </font>
    <font>
      <sz val="12"/>
      <color indexed="10"/>
      <name val="Arial"/>
      <family val="2"/>
    </font>
    <font>
      <sz val="8"/>
      <color indexed="81"/>
      <name val="Tahoma"/>
      <family val="2"/>
    </font>
    <font>
      <sz val="10"/>
      <name val="Arial"/>
      <family val="2"/>
    </font>
    <font>
      <b/>
      <sz val="10"/>
      <name val="Arial"/>
      <family val="2"/>
    </font>
    <font>
      <sz val="10"/>
      <name val="Arial"/>
      <family val="2"/>
    </font>
    <font>
      <b/>
      <sz val="13"/>
      <name val="Arial"/>
      <family val="2"/>
    </font>
    <font>
      <sz val="13"/>
      <name val="Arial"/>
      <family val="2"/>
    </font>
    <font>
      <sz val="12"/>
      <name val="Arial"/>
      <family val="2"/>
    </font>
    <font>
      <sz val="14"/>
      <color indexed="10"/>
      <name val="Arial"/>
      <family val="2"/>
    </font>
    <font>
      <b/>
      <sz val="14"/>
      <color rgb="FFFF0000"/>
      <name val="Arial"/>
      <family val="2"/>
    </font>
    <font>
      <b/>
      <sz val="14"/>
      <color theme="0"/>
      <name val="Arial"/>
      <family val="2"/>
    </font>
  </fonts>
  <fills count="3">
    <fill>
      <patternFill patternType="none"/>
    </fill>
    <fill>
      <patternFill patternType="gray125"/>
    </fill>
    <fill>
      <patternFill patternType="solid">
        <fgColor indexed="44"/>
        <bgColor indexed="64"/>
      </patternFill>
    </fill>
  </fills>
  <borders count="40">
    <border>
      <left/>
      <right/>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90">
    <xf numFmtId="0" fontId="0" fillId="0" borderId="0" xfId="0"/>
    <xf numFmtId="4" fontId="0" fillId="0" borderId="0" xfId="0" applyNumberFormat="1"/>
    <xf numFmtId="0" fontId="2" fillId="0" borderId="0" xfId="0" applyFont="1" applyProtection="1"/>
    <xf numFmtId="0" fontId="2" fillId="0" borderId="1" xfId="0" applyFont="1" applyBorder="1" applyAlignment="1" applyProtection="1">
      <alignment horizontal="right"/>
    </xf>
    <xf numFmtId="0" fontId="2" fillId="0" borderId="2" xfId="0" applyFont="1" applyBorder="1" applyProtection="1"/>
    <xf numFmtId="0" fontId="2" fillId="0" borderId="3" xfId="0" applyFont="1" applyBorder="1" applyProtection="1"/>
    <xf numFmtId="0" fontId="2" fillId="0" borderId="0" xfId="0" applyFont="1" applyBorder="1" applyProtection="1"/>
    <xf numFmtId="0" fontId="2" fillId="0" borderId="4" xfId="0" applyFont="1" applyBorder="1" applyProtection="1"/>
    <xf numFmtId="0" fontId="2" fillId="0" borderId="5" xfId="0" applyFont="1" applyBorder="1" applyProtection="1"/>
    <xf numFmtId="4" fontId="3" fillId="0" borderId="6" xfId="0" applyNumberFormat="1" applyFont="1" applyBorder="1" applyProtection="1"/>
    <xf numFmtId="0" fontId="2" fillId="0" borderId="7" xfId="0" applyFont="1" applyBorder="1" applyProtection="1"/>
    <xf numFmtId="0" fontId="2" fillId="0" borderId="8" xfId="0" applyFont="1" applyBorder="1" applyProtection="1"/>
    <xf numFmtId="4" fontId="3" fillId="0" borderId="0" xfId="0" applyNumberFormat="1" applyFont="1" applyBorder="1" applyProtection="1"/>
    <xf numFmtId="0" fontId="6" fillId="0" borderId="0" xfId="0" applyFont="1" applyProtection="1"/>
    <xf numFmtId="0" fontId="2" fillId="0" borderId="9" xfId="0" applyFont="1" applyBorder="1" applyAlignment="1" applyProtection="1">
      <alignment horizontal="right"/>
    </xf>
    <xf numFmtId="0" fontId="2" fillId="2" borderId="10" xfId="0" applyFont="1" applyFill="1" applyBorder="1" applyProtection="1">
      <protection locked="0"/>
    </xf>
    <xf numFmtId="0" fontId="2" fillId="0" borderId="11" xfId="0" applyFont="1" applyBorder="1" applyProtection="1"/>
    <xf numFmtId="4" fontId="2" fillId="2" borderId="12" xfId="0" applyNumberFormat="1" applyFont="1" applyFill="1" applyBorder="1" applyProtection="1">
      <protection locked="0"/>
    </xf>
    <xf numFmtId="0" fontId="2" fillId="0" borderId="13" xfId="0" applyFont="1" applyBorder="1" applyProtection="1"/>
    <xf numFmtId="4" fontId="2" fillId="2" borderId="14" xfId="0" applyNumberFormat="1" applyFont="1" applyFill="1" applyBorder="1" applyProtection="1">
      <protection locked="0"/>
    </xf>
    <xf numFmtId="0" fontId="8" fillId="0" borderId="0" xfId="0" applyFont="1" applyAlignment="1" applyProtection="1">
      <alignment horizontal="left"/>
    </xf>
    <xf numFmtId="0" fontId="3" fillId="0" borderId="0" xfId="0" applyFont="1" applyBorder="1" applyProtection="1"/>
    <xf numFmtId="4" fontId="2" fillId="0" borderId="0" xfId="0" applyNumberFormat="1" applyFont="1" applyProtection="1"/>
    <xf numFmtId="0" fontId="2" fillId="0" borderId="15" xfId="0" applyFont="1" applyBorder="1" applyAlignment="1" applyProtection="1">
      <alignment horizontal="right"/>
    </xf>
    <xf numFmtId="14" fontId="0" fillId="0" borderId="0" xfId="0" applyNumberFormat="1"/>
    <xf numFmtId="0" fontId="2" fillId="0" borderId="16" xfId="0" applyFont="1" applyBorder="1" applyAlignment="1" applyProtection="1">
      <alignment horizontal="right"/>
    </xf>
    <xf numFmtId="0" fontId="2" fillId="0" borderId="17" xfId="0" applyFont="1" applyBorder="1" applyAlignment="1" applyProtection="1">
      <alignment horizontal="right"/>
    </xf>
    <xf numFmtId="0" fontId="13" fillId="0" borderId="0" xfId="0" applyFont="1"/>
    <xf numFmtId="0" fontId="12" fillId="0" borderId="0" xfId="0" applyFont="1"/>
    <xf numFmtId="2" fontId="0" fillId="0" borderId="0" xfId="0" applyNumberFormat="1"/>
    <xf numFmtId="0" fontId="14" fillId="0" borderId="0" xfId="0" applyFont="1" applyProtection="1"/>
    <xf numFmtId="0" fontId="15" fillId="0" borderId="0" xfId="0" applyFont="1" applyProtection="1"/>
    <xf numFmtId="0" fontId="7" fillId="0" borderId="18" xfId="0" applyFont="1" applyBorder="1" applyProtection="1"/>
    <xf numFmtId="0" fontId="18" fillId="0" borderId="19" xfId="0" applyFont="1" applyBorder="1" applyProtection="1"/>
    <xf numFmtId="0" fontId="11" fillId="0" borderId="0" xfId="0" applyFont="1"/>
    <xf numFmtId="4" fontId="11" fillId="0" borderId="0" xfId="0" applyNumberFormat="1" applyFont="1"/>
    <xf numFmtId="0" fontId="12" fillId="0" borderId="0" xfId="0" applyFont="1" applyAlignment="1">
      <alignment wrapText="1"/>
    </xf>
    <xf numFmtId="164" fontId="0" fillId="0" borderId="0" xfId="0" applyNumberFormat="1"/>
    <xf numFmtId="4" fontId="5" fillId="0" borderId="20" xfId="0" applyNumberFormat="1" applyFont="1" applyBorder="1" applyAlignment="1" applyProtection="1">
      <alignment horizontal="left"/>
    </xf>
    <xf numFmtId="0" fontId="18" fillId="0" borderId="20" xfId="0" applyFont="1" applyBorder="1" applyProtection="1"/>
    <xf numFmtId="4" fontId="5" fillId="0" borderId="2" xfId="0" applyNumberFormat="1" applyFont="1" applyBorder="1" applyAlignment="1" applyProtection="1">
      <alignment horizontal="left"/>
    </xf>
    <xf numFmtId="0" fontId="18" fillId="0" borderId="2" xfId="0" applyFont="1" applyBorder="1" applyProtection="1"/>
    <xf numFmtId="0" fontId="3" fillId="0" borderId="18" xfId="0" applyFont="1" applyBorder="1" applyProtection="1"/>
    <xf numFmtId="0" fontId="2" fillId="0" borderId="21" xfId="0" applyFont="1" applyBorder="1" applyProtection="1"/>
    <xf numFmtId="0" fontId="2" fillId="0" borderId="22" xfId="0" applyFont="1" applyBorder="1" applyProtection="1"/>
    <xf numFmtId="0" fontId="2" fillId="0" borderId="23" xfId="0" applyFont="1" applyBorder="1" applyProtection="1"/>
    <xf numFmtId="0" fontId="2" fillId="0" borderId="24" xfId="0" applyFont="1" applyBorder="1" applyProtection="1"/>
    <xf numFmtId="4" fontId="12" fillId="0" borderId="0" xfId="0" applyNumberFormat="1" applyFont="1" applyAlignment="1">
      <alignment horizontal="right"/>
    </xf>
    <xf numFmtId="166" fontId="12" fillId="0" borderId="0" xfId="0" applyNumberFormat="1" applyFont="1" applyAlignment="1">
      <alignment horizontal="right"/>
    </xf>
    <xf numFmtId="0" fontId="12" fillId="0" borderId="0" xfId="0" applyFont="1" applyAlignment="1">
      <alignment horizontal="left" wrapText="1"/>
    </xf>
    <xf numFmtId="4" fontId="12" fillId="0" borderId="0" xfId="0" applyNumberFormat="1" applyFont="1"/>
    <xf numFmtId="166" fontId="0" fillId="0" borderId="0" xfId="0" applyNumberFormat="1"/>
    <xf numFmtId="4" fontId="19" fillId="0" borderId="23" xfId="0" applyNumberFormat="1" applyFont="1" applyBorder="1" applyAlignment="1" applyProtection="1"/>
    <xf numFmtId="2" fontId="2" fillId="0" borderId="0" xfId="0" applyNumberFormat="1" applyFont="1" applyBorder="1" applyProtection="1"/>
    <xf numFmtId="0" fontId="13" fillId="0" borderId="0" xfId="0" applyFont="1" applyAlignment="1">
      <alignment horizontal="left" wrapText="1"/>
    </xf>
    <xf numFmtId="0" fontId="11" fillId="0" borderId="0" xfId="0" applyFont="1" applyAlignment="1">
      <alignment horizontal="left" wrapText="1"/>
    </xf>
    <xf numFmtId="166" fontId="12" fillId="0" borderId="0" xfId="0" applyNumberFormat="1" applyFont="1" applyAlignment="1">
      <alignment horizontal="right"/>
    </xf>
    <xf numFmtId="0" fontId="7" fillId="2" borderId="34" xfId="0" applyFont="1" applyFill="1" applyBorder="1" applyAlignment="1" applyProtection="1">
      <alignment horizontal="left" wrapText="1"/>
      <protection locked="0"/>
    </xf>
    <xf numFmtId="0" fontId="7" fillId="2" borderId="2" xfId="0" applyFont="1" applyFill="1" applyBorder="1" applyAlignment="1" applyProtection="1">
      <alignment horizontal="left" wrapText="1"/>
      <protection locked="0"/>
    </xf>
    <xf numFmtId="0" fontId="7" fillId="2" borderId="3" xfId="0" applyFont="1" applyFill="1" applyBorder="1" applyAlignment="1" applyProtection="1">
      <alignment horizontal="left" wrapText="1"/>
      <protection locked="0"/>
    </xf>
    <xf numFmtId="0" fontId="2" fillId="2" borderId="35" xfId="0" applyFont="1" applyFill="1" applyBorder="1" applyAlignment="1" applyProtection="1">
      <alignment horizontal="left" wrapText="1"/>
      <protection locked="0"/>
    </xf>
    <xf numFmtId="0" fontId="2" fillId="2" borderId="36" xfId="0" applyFont="1" applyFill="1" applyBorder="1" applyAlignment="1" applyProtection="1">
      <alignment horizontal="left" wrapText="1"/>
      <protection locked="0"/>
    </xf>
    <xf numFmtId="0" fontId="2" fillId="2" borderId="37" xfId="0" applyFont="1" applyFill="1" applyBorder="1" applyAlignment="1" applyProtection="1">
      <alignment horizontal="left" wrapText="1"/>
      <protection locked="0"/>
    </xf>
    <xf numFmtId="0" fontId="2" fillId="2" borderId="28" xfId="0" applyFont="1" applyFill="1" applyBorder="1" applyAlignment="1" applyProtection="1">
      <alignment horizontal="left" wrapText="1"/>
      <protection locked="0"/>
    </xf>
    <xf numFmtId="0" fontId="2" fillId="2" borderId="29" xfId="0" applyFont="1" applyFill="1" applyBorder="1" applyAlignment="1" applyProtection="1">
      <alignment horizontal="left" wrapText="1"/>
      <protection locked="0"/>
    </xf>
    <xf numFmtId="0" fontId="2" fillId="2" borderId="30" xfId="0" applyFont="1" applyFill="1" applyBorder="1" applyAlignment="1" applyProtection="1">
      <alignment horizontal="left" wrapText="1"/>
      <protection locked="0"/>
    </xf>
    <xf numFmtId="0" fontId="9" fillId="0" borderId="34" xfId="0" applyFont="1" applyBorder="1" applyAlignment="1" applyProtection="1">
      <alignment horizontal="left"/>
    </xf>
    <xf numFmtId="0" fontId="9" fillId="0" borderId="2" xfId="0" applyFont="1" applyBorder="1" applyAlignment="1" applyProtection="1">
      <alignment horizontal="left"/>
    </xf>
    <xf numFmtId="4" fontId="5" fillId="0" borderId="19" xfId="0" applyNumberFormat="1" applyFont="1" applyBorder="1" applyAlignment="1" applyProtection="1">
      <alignment horizontal="left"/>
    </xf>
    <xf numFmtId="4" fontId="5" fillId="0" borderId="20" xfId="0" applyNumberFormat="1" applyFont="1" applyBorder="1" applyAlignment="1" applyProtection="1">
      <alignment horizontal="left"/>
    </xf>
    <xf numFmtId="4" fontId="5" fillId="0" borderId="23" xfId="0" applyNumberFormat="1" applyFont="1" applyBorder="1" applyAlignment="1" applyProtection="1">
      <alignment horizontal="left"/>
    </xf>
    <xf numFmtId="0" fontId="2" fillId="2" borderId="16" xfId="0" applyFont="1" applyFill="1" applyBorder="1" applyAlignment="1" applyProtection="1">
      <alignment horizontal="left"/>
      <protection locked="0"/>
    </xf>
    <xf numFmtId="0" fontId="2" fillId="2" borderId="38" xfId="0" applyFont="1" applyFill="1" applyBorder="1" applyAlignment="1" applyProtection="1">
      <alignment horizontal="left"/>
      <protection locked="0"/>
    </xf>
    <xf numFmtId="0" fontId="2" fillId="2" borderId="39" xfId="0" applyFont="1" applyFill="1" applyBorder="1" applyAlignment="1" applyProtection="1">
      <alignment horizontal="left"/>
      <protection locked="0"/>
    </xf>
    <xf numFmtId="0" fontId="2" fillId="2" borderId="25" xfId="0" applyFont="1" applyFill="1" applyBorder="1" applyAlignment="1" applyProtection="1">
      <alignment horizontal="left"/>
      <protection locked="0"/>
    </xf>
    <xf numFmtId="0" fontId="2" fillId="2" borderId="26" xfId="0" applyFont="1" applyFill="1" applyBorder="1" applyAlignment="1" applyProtection="1">
      <alignment horizontal="left"/>
      <protection locked="0"/>
    </xf>
    <xf numFmtId="0" fontId="2" fillId="2" borderId="27" xfId="0" applyFont="1" applyFill="1" applyBorder="1" applyAlignment="1" applyProtection="1">
      <alignment horizontal="left"/>
      <protection locked="0"/>
    </xf>
    <xf numFmtId="0" fontId="2" fillId="0" borderId="19" xfId="0" applyFont="1" applyBorder="1" applyAlignment="1" applyProtection="1">
      <alignment horizontal="right"/>
      <protection locked="0"/>
    </xf>
    <xf numFmtId="0" fontId="16" fillId="0" borderId="20" xfId="0" applyFont="1" applyBorder="1" applyAlignment="1" applyProtection="1">
      <alignment horizontal="right"/>
      <protection locked="0"/>
    </xf>
    <xf numFmtId="0" fontId="16" fillId="0" borderId="23" xfId="0" applyFont="1" applyBorder="1" applyAlignment="1" applyProtection="1">
      <alignment horizontal="right"/>
      <protection locked="0"/>
    </xf>
    <xf numFmtId="14" fontId="2" fillId="2" borderId="28" xfId="0" applyNumberFormat="1"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0" xfId="0" applyFont="1" applyFill="1" applyBorder="1" applyAlignment="1" applyProtection="1">
      <alignment horizontal="center"/>
      <protection locked="0"/>
    </xf>
    <xf numFmtId="0" fontId="2" fillId="0" borderId="17" xfId="0" applyFont="1" applyBorder="1" applyAlignment="1" applyProtection="1">
      <alignment horizontal="center"/>
    </xf>
    <xf numFmtId="0" fontId="2" fillId="0" borderId="31" xfId="0" applyFont="1" applyBorder="1" applyAlignment="1" applyProtection="1">
      <alignment horizontal="center"/>
    </xf>
    <xf numFmtId="0" fontId="2" fillId="0" borderId="32" xfId="0" applyFont="1" applyBorder="1" applyAlignment="1" applyProtection="1">
      <alignment horizontal="center"/>
    </xf>
    <xf numFmtId="0" fontId="2" fillId="0" borderId="33" xfId="0" applyFont="1" applyBorder="1" applyAlignment="1" applyProtection="1">
      <alignment horizontal="center"/>
    </xf>
    <xf numFmtId="0" fontId="2" fillId="0" borderId="7" xfId="0" applyFont="1" applyBorder="1" applyAlignment="1" applyProtection="1">
      <alignment horizontal="center"/>
    </xf>
    <xf numFmtId="0" fontId="2" fillId="0" borderId="8" xfId="0" applyFont="1" applyBorder="1" applyAlignment="1" applyProtection="1">
      <alignment horizontal="center"/>
    </xf>
    <xf numFmtId="0" fontId="4" fillId="0" borderId="2" xfId="0" applyFont="1" applyBorder="1" applyAlignment="1" applyProtection="1">
      <alignment horizontal="left"/>
    </xf>
  </cellXfs>
  <cellStyles count="1">
    <cellStyle name="Standard"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Tabelle3"/>
  <dimension ref="A1:B7"/>
  <sheetViews>
    <sheetView workbookViewId="0">
      <selection activeCell="A6" sqref="A6:A7"/>
    </sheetView>
  </sheetViews>
  <sheetFormatPr baseColWidth="10" defaultRowHeight="12.75"/>
  <sheetData>
    <row r="1" spans="1:2">
      <c r="A1" t="s">
        <v>27</v>
      </c>
    </row>
    <row r="2" spans="1:2">
      <c r="A2" t="s">
        <v>28</v>
      </c>
    </row>
    <row r="3" spans="1:2">
      <c r="A3" t="s">
        <v>29</v>
      </c>
    </row>
    <row r="4" spans="1:2">
      <c r="A4" t="s">
        <v>30</v>
      </c>
      <c r="B4" s="24"/>
    </row>
    <row r="5" spans="1:2">
      <c r="A5" t="s">
        <v>31</v>
      </c>
    </row>
    <row r="6" spans="1:2">
      <c r="A6" t="s">
        <v>32</v>
      </c>
    </row>
    <row r="7" spans="1:2">
      <c r="A7" t="s">
        <v>33</v>
      </c>
    </row>
  </sheetData>
  <phoneticPr fontId="1"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sheetPr codeName="Tabelle1"/>
  <dimension ref="B1:E31"/>
  <sheetViews>
    <sheetView view="pageLayout" workbookViewId="0">
      <selection activeCell="C4" sqref="C4"/>
    </sheetView>
  </sheetViews>
  <sheetFormatPr baseColWidth="10" defaultRowHeight="12.75"/>
  <cols>
    <col min="1" max="1" width="17" customWidth="1"/>
    <col min="2" max="2" width="26.42578125" bestFit="1" customWidth="1"/>
  </cols>
  <sheetData>
    <row r="1" spans="2:5">
      <c r="E1" s="27"/>
    </row>
    <row r="2" spans="2:5">
      <c r="B2" t="s">
        <v>23</v>
      </c>
      <c r="C2">
        <f>Eingabeblatt!B10</f>
        <v>0</v>
      </c>
      <c r="E2">
        <v>0</v>
      </c>
    </row>
    <row r="3" spans="2:5">
      <c r="C3" s="1"/>
    </row>
    <row r="4" spans="2:5">
      <c r="B4" t="s">
        <v>0</v>
      </c>
      <c r="C4">
        <f>IF(Eingabeblatt!B5=0,IF(Eingabeblatt!B4*4.33&gt;250,250,Eingabeblatt!B4*4.33),IF(Eingabeblatt!B5&gt;250,250,Eingabeblatt!B5))</f>
        <v>0</v>
      </c>
    </row>
    <row r="8" spans="2:5">
      <c r="B8" s="34" t="s">
        <v>41</v>
      </c>
      <c r="C8" s="1">
        <f>C4*4/1000*C2+C4*(C4-1)/2*((0.6*C2-250*4/1000*C2)*2/250/249)</f>
        <v>0</v>
      </c>
    </row>
    <row r="9" spans="2:5">
      <c r="B9" t="s">
        <v>1</v>
      </c>
      <c r="C9" s="1" t="e">
        <f>ROUND(C8/C4,2)</f>
        <v>#DIV/0!</v>
      </c>
      <c r="D9" s="29">
        <f>C2*60%</f>
        <v>0</v>
      </c>
      <c r="E9" t="e">
        <f>IF(C9*C4&gt;D9,ROUNDDOWN((C8/C4),2),C9)</f>
        <v>#DIV/0!</v>
      </c>
    </row>
    <row r="10" spans="2:5">
      <c r="B10" t="s">
        <v>2</v>
      </c>
      <c r="C10" s="1">
        <f>C2-C8</f>
        <v>0</v>
      </c>
    </row>
    <row r="12" spans="2:5">
      <c r="B12" s="34" t="s">
        <v>42</v>
      </c>
      <c r="C12" t="e">
        <f>C9*C4</f>
        <v>#DIV/0!</v>
      </c>
    </row>
    <row r="15" spans="2:5">
      <c r="B15" s="28" t="s">
        <v>35</v>
      </c>
    </row>
    <row r="16" spans="2:5">
      <c r="B16" t="s">
        <v>3</v>
      </c>
      <c r="C16" s="29">
        <v>157.30000000000001</v>
      </c>
    </row>
    <row r="17" spans="2:3">
      <c r="B17" t="s">
        <v>4</v>
      </c>
      <c r="C17" s="29">
        <v>290</v>
      </c>
    </row>
    <row r="18" spans="2:3">
      <c r="B18" t="s">
        <v>5</v>
      </c>
      <c r="C18" s="29">
        <v>451.8</v>
      </c>
    </row>
    <row r="19" spans="2:3">
      <c r="B19" t="s">
        <v>6</v>
      </c>
      <c r="C19" s="29">
        <v>677.6</v>
      </c>
    </row>
    <row r="20" spans="2:3">
      <c r="B20" t="s">
        <v>7</v>
      </c>
      <c r="C20" s="29">
        <v>920.3</v>
      </c>
    </row>
    <row r="21" spans="2:3">
      <c r="B21" t="s">
        <v>8</v>
      </c>
      <c r="C21" s="1">
        <v>1285.2</v>
      </c>
    </row>
    <row r="22" spans="2:3">
      <c r="B22" t="s">
        <v>9</v>
      </c>
      <c r="C22" s="1">
        <v>1688.9</v>
      </c>
    </row>
    <row r="24" spans="2:3">
      <c r="B24" s="28" t="s">
        <v>51</v>
      </c>
    </row>
    <row r="25" spans="2:3">
      <c r="B25" t="s">
        <v>3</v>
      </c>
      <c r="C25">
        <v>160.1</v>
      </c>
    </row>
    <row r="26" spans="2:3">
      <c r="B26" t="s">
        <v>4</v>
      </c>
      <c r="C26">
        <v>295.2</v>
      </c>
    </row>
    <row r="27" spans="2:3">
      <c r="B27" t="s">
        <v>5</v>
      </c>
      <c r="C27">
        <v>459.9</v>
      </c>
    </row>
    <row r="28" spans="2:3">
      <c r="B28" t="s">
        <v>6</v>
      </c>
      <c r="C28">
        <v>689.8</v>
      </c>
    </row>
    <row r="29" spans="2:3">
      <c r="B29" t="s">
        <v>7</v>
      </c>
      <c r="C29">
        <v>936.9</v>
      </c>
    </row>
    <row r="30" spans="2:3">
      <c r="B30" t="s">
        <v>8</v>
      </c>
      <c r="C30" s="1">
        <v>1308.3</v>
      </c>
    </row>
    <row r="31" spans="2:3">
      <c r="B31" t="s">
        <v>9</v>
      </c>
      <c r="C31" s="1">
        <v>1719.3</v>
      </c>
    </row>
  </sheetData>
  <sheetProtection password="EA84" sheet="1" selectLockedCells="1" selectUnlockedCells="1"/>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codeName="Tabelle2"/>
  <dimension ref="A2:C33"/>
  <sheetViews>
    <sheetView view="pageLayout" workbookViewId="0">
      <selection activeCell="B14" sqref="B14"/>
    </sheetView>
  </sheetViews>
  <sheetFormatPr baseColWidth="10" defaultRowHeight="12.75"/>
  <cols>
    <col min="1" max="1" width="36.42578125" bestFit="1" customWidth="1"/>
    <col min="2" max="2" width="29.42578125" bestFit="1" customWidth="1"/>
  </cols>
  <sheetData>
    <row r="2" spans="1:3">
      <c r="B2" t="s">
        <v>10</v>
      </c>
      <c r="C2">
        <f>Eingabeblatt!B15</f>
        <v>0</v>
      </c>
    </row>
    <row r="3" spans="1:3">
      <c r="B3" t="s">
        <v>11</v>
      </c>
      <c r="C3" s="1">
        <f>Eingabeblatt!B14</f>
        <v>0</v>
      </c>
    </row>
    <row r="4" spans="1:3">
      <c r="B4" t="s">
        <v>0</v>
      </c>
      <c r="C4">
        <f>IF(Eingabeblatt!B5=0,IF(Eingabeblatt!B4*4.33&gt;250,250,Eingabeblatt!B4*4.33),IF(Eingabeblatt!B5&gt;250,250,Eingabeblatt!B5))</f>
        <v>0</v>
      </c>
    </row>
    <row r="5" spans="1:3">
      <c r="A5" s="1"/>
      <c r="C5" s="29"/>
    </row>
    <row r="7" spans="1:3">
      <c r="B7" s="27"/>
    </row>
    <row r="8" spans="1:3">
      <c r="B8" s="34" t="s">
        <v>41</v>
      </c>
      <c r="C8" s="1" t="e">
        <f>(((C4*0.8/1000*C3+C4*(C4-1)/2*((0.1*C3-250*0.8/1000*C3)*2/250/249))/C4))*C4</f>
        <v>#DIV/0!</v>
      </c>
    </row>
    <row r="9" spans="1:3">
      <c r="B9" t="s">
        <v>1</v>
      </c>
      <c r="C9" s="35" t="e">
        <f>IF(AND(C10&lt;=B14,C2=0),(C3-B14)/C4,IF(AND(C10&lt;=B15,C2=1),(C3-B15)/C4,IF(AND(C10&lt;=B16,C2=2),(C3-B16)/C4,IF(AND(C10&lt;=B17,C2=3),(C3-B17)/C4,IF(AND(C10&lt;=B18,C2=4),(C3-B18)/C4,IF(AND(C10&lt;=B19,C2&gt;=5),(C3-B19)/C4,C8/C4))))))</f>
        <v>#DIV/0!</v>
      </c>
    </row>
    <row r="10" spans="1:3">
      <c r="B10" s="54" t="s">
        <v>38</v>
      </c>
      <c r="C10" s="1" t="e">
        <f>C3-C8</f>
        <v>#DIV/0!</v>
      </c>
    </row>
    <row r="11" spans="1:3">
      <c r="B11" s="54"/>
    </row>
    <row r="14" spans="1:3">
      <c r="A14" t="s">
        <v>12</v>
      </c>
      <c r="B14" s="1">
        <v>1017.35</v>
      </c>
      <c r="C14" s="1">
        <f>B14*0.2</f>
        <v>203.47000000000003</v>
      </c>
    </row>
    <row r="15" spans="1:3">
      <c r="A15" t="s">
        <v>13</v>
      </c>
      <c r="B15" s="51">
        <f>B14+C14</f>
        <v>1220.8200000000002</v>
      </c>
      <c r="C15" s="1"/>
    </row>
    <row r="16" spans="1:3">
      <c r="A16" t="s">
        <v>14</v>
      </c>
      <c r="B16" s="51">
        <f>B14+2*C14</f>
        <v>1424.29</v>
      </c>
    </row>
    <row r="17" spans="1:3">
      <c r="A17" t="s">
        <v>15</v>
      </c>
      <c r="B17" s="51">
        <f>B14+3*C14</f>
        <v>1627.7600000000002</v>
      </c>
    </row>
    <row r="18" spans="1:3">
      <c r="A18" t="s">
        <v>16</v>
      </c>
      <c r="B18" s="51">
        <f>B14+4*C14</f>
        <v>1831.23</v>
      </c>
    </row>
    <row r="19" spans="1:3">
      <c r="A19" t="s">
        <v>17</v>
      </c>
      <c r="B19" s="51">
        <f>B14+5*C14</f>
        <v>2034.7000000000003</v>
      </c>
    </row>
    <row r="20" spans="1:3">
      <c r="B20" s="1"/>
    </row>
    <row r="22" spans="1:3">
      <c r="A22" t="s">
        <v>50</v>
      </c>
    </row>
    <row r="23" spans="1:3" ht="12.75" customHeight="1"/>
    <row r="24" spans="1:3" ht="14.1" customHeight="1">
      <c r="B24" s="34" t="s">
        <v>42</v>
      </c>
      <c r="C24" s="29" t="e">
        <f>C9*C4</f>
        <v>#DIV/0!</v>
      </c>
    </row>
    <row r="26" spans="1:3">
      <c r="A26" s="29" t="e">
        <f>IF(AND(C10&lt;=B14,C2=0),(C3-B14)/C4,IF(AND(C10&lt;=B15,C2=1),(C3-B15)/C4,IF(AND(C10&lt;=B16,C2=2),(C3-B16)/C4,IF(AND(C10&lt;=B17,C2=3),(C3-B17)/C4,IF(AND(C10&lt;=B18,C2=4),(C3-B18)/C4,IF(AND(C10&lt;=B19,C2=5),(C3-B19)/C4,C8/C4))))))</f>
        <v>#DIV/0!</v>
      </c>
    </row>
    <row r="27" spans="1:3">
      <c r="B27" s="55" t="s">
        <v>43</v>
      </c>
      <c r="C27" s="56">
        <f>IF(Eingabeblatt!B15=0,Einkommen!C3-Einkommen!B14,IF(Eingabeblatt!B15=1,Einkommen!C3-Einkommen!B15,IF(Eingabeblatt!B15=2,Einkommen!C3-Einkommen!B16,IF(Eingabeblatt!B15=3,Einkommen!C3-Einkommen!B17,IF(Eingabeblatt!B15=4,Einkommen!C3-Einkommen!B18,IF(Eingabeblatt!B15=5,Einkommen!C3-Einkommen!B19,Einkommen!C3-Einkommen!B14))))))</f>
        <v>-1017.35</v>
      </c>
    </row>
    <row r="28" spans="1:3">
      <c r="B28" s="55"/>
      <c r="C28" s="56"/>
    </row>
    <row r="29" spans="1:3" ht="25.5">
      <c r="B29" s="49" t="s">
        <v>46</v>
      </c>
      <c r="C29" s="48">
        <f>C3*10%</f>
        <v>0</v>
      </c>
    </row>
    <row r="30" spans="1:3">
      <c r="B30" s="49" t="s">
        <v>47</v>
      </c>
      <c r="C30" s="47" t="e">
        <f>ROUND(C9,2)</f>
        <v>#DIV/0!</v>
      </c>
    </row>
    <row r="31" spans="1:3" ht="25.5">
      <c r="B31" s="49" t="s">
        <v>48</v>
      </c>
      <c r="C31" s="48" t="e">
        <f>C30*C4</f>
        <v>#DIV/0!</v>
      </c>
    </row>
    <row r="32" spans="1:3" ht="38.25">
      <c r="A32" s="34"/>
      <c r="B32" s="36" t="s">
        <v>49</v>
      </c>
      <c r="C32" s="50" t="e">
        <f>IF(OR(C31&gt;C27,C31&gt;C29),ROUNDDOWN(C9,2),C30)</f>
        <v>#DIV/0!</v>
      </c>
    </row>
    <row r="33" spans="3:3">
      <c r="C33" s="37"/>
    </row>
  </sheetData>
  <sheetProtection password="EA84" sheet="1" selectLockedCells="1" selectUnlockedCells="1"/>
  <mergeCells count="3">
    <mergeCell ref="B10:B11"/>
    <mergeCell ref="B27:B28"/>
    <mergeCell ref="C27:C28"/>
  </mergeCells>
  <phoneticPr fontId="1" type="noConversion"/>
  <pageMargins left="0.78740157499999996" right="0.78740157499999996" top="0.984251969" bottom="0.984251969" header="0.4921259845" footer="0.4921259845"/>
  <pageSetup paperSize="9" orientation="portrait" r:id="rId1"/>
  <headerFooter alignWithMargins="0">
    <oddHeader>&amp;CEINKOMMEN SOZE1030</oddHeader>
  </headerFooter>
</worksheet>
</file>

<file path=xl/worksheets/sheet4.xml><?xml version="1.0" encoding="utf-8"?>
<worksheet xmlns="http://schemas.openxmlformats.org/spreadsheetml/2006/main" xmlns:r="http://schemas.openxmlformats.org/officeDocument/2006/relationships">
  <sheetPr codeName="Tabelle4"/>
  <dimension ref="A1:E27"/>
  <sheetViews>
    <sheetView tabSelected="1" showWhiteSpace="0" workbookViewId="0">
      <selection activeCell="A24" sqref="A24:E24"/>
    </sheetView>
  </sheetViews>
  <sheetFormatPr baseColWidth="10" defaultRowHeight="21" customHeight="1"/>
  <cols>
    <col min="1" max="1" width="60.5703125" style="2" bestFit="1" customWidth="1"/>
    <col min="2" max="16384" width="11.42578125" style="2"/>
  </cols>
  <sheetData>
    <row r="1" spans="1:5" s="31" customFormat="1" ht="21" customHeight="1" thickBot="1">
      <c r="A1" s="30" t="s">
        <v>36</v>
      </c>
    </row>
    <row r="2" spans="1:5" ht="21" customHeight="1">
      <c r="A2" s="26" t="s">
        <v>18</v>
      </c>
      <c r="B2" s="83" t="str">
        <f>IF(Parameter!B1&lt;&gt; "",LEFT(Parameter!B1,FIND("/",Parameter!B1)-1)&amp;" / "&amp;Parameter!B5,"Parameter sind leer")</f>
        <v>Parameter sind leer</v>
      </c>
      <c r="C2" s="84"/>
      <c r="D2" s="84"/>
      <c r="E2" s="85"/>
    </row>
    <row r="3" spans="1:5" ht="21" customHeight="1" thickBot="1">
      <c r="A3" s="25" t="s">
        <v>19</v>
      </c>
      <c r="B3" s="86" t="str">
        <f>IF(Parameter!B3&lt;&gt;"",Parameter!B3,"")</f>
        <v/>
      </c>
      <c r="C3" s="87"/>
      <c r="D3" s="87"/>
      <c r="E3" s="88"/>
    </row>
    <row r="4" spans="1:5" ht="21" customHeight="1">
      <c r="A4" s="14" t="s">
        <v>21</v>
      </c>
      <c r="B4" s="74"/>
      <c r="C4" s="75"/>
      <c r="D4" s="75"/>
      <c r="E4" s="76"/>
    </row>
    <row r="5" spans="1:5" ht="21" customHeight="1">
      <c r="A5" s="3" t="s">
        <v>20</v>
      </c>
      <c r="B5" s="71"/>
      <c r="C5" s="72"/>
      <c r="D5" s="72"/>
      <c r="E5" s="73"/>
    </row>
    <row r="6" spans="1:5" ht="21" customHeight="1" thickBot="1">
      <c r="A6" s="23" t="s">
        <v>26</v>
      </c>
      <c r="B6" s="80"/>
      <c r="C6" s="81"/>
      <c r="D6" s="81"/>
      <c r="E6" s="82"/>
    </row>
    <row r="7" spans="1:5" ht="21" customHeight="1">
      <c r="A7" s="20" t="s">
        <v>37</v>
      </c>
    </row>
    <row r="8" spans="1:5" ht="21" customHeight="1" thickBot="1"/>
    <row r="9" spans="1:5" ht="21" customHeight="1" thickBot="1">
      <c r="A9" s="66" t="s">
        <v>24</v>
      </c>
      <c r="B9" s="89"/>
      <c r="C9" s="89"/>
      <c r="D9" s="4"/>
      <c r="E9" s="5"/>
    </row>
    <row r="10" spans="1:5" ht="21" customHeight="1" thickBot="1">
      <c r="A10" s="18" t="s">
        <v>23</v>
      </c>
      <c r="B10" s="19"/>
      <c r="C10" s="6"/>
      <c r="D10" s="6"/>
      <c r="E10" s="7"/>
    </row>
    <row r="11" spans="1:5" ht="21" customHeight="1" thickBot="1">
      <c r="A11" s="32" t="s">
        <v>39</v>
      </c>
      <c r="B11" s="9" t="e">
        <f>IF(Pflegegeld!E9&lt;0,0,Pflegegeld!E9)</f>
        <v>#DIV/0!</v>
      </c>
      <c r="C11" s="10"/>
      <c r="D11" s="10"/>
      <c r="E11" s="11"/>
    </row>
    <row r="12" spans="1:5" ht="21" customHeight="1" thickBot="1">
      <c r="B12" s="22"/>
    </row>
    <row r="13" spans="1:5" ht="21" customHeight="1" thickBot="1">
      <c r="A13" s="66" t="s">
        <v>25</v>
      </c>
      <c r="B13" s="67"/>
      <c r="C13" s="67"/>
      <c r="D13" s="4"/>
      <c r="E13" s="5"/>
    </row>
    <row r="14" spans="1:5" ht="21" customHeight="1">
      <c r="A14" s="16" t="s">
        <v>22</v>
      </c>
      <c r="B14" s="17"/>
      <c r="C14" s="6"/>
      <c r="D14" s="6"/>
      <c r="E14" s="7"/>
    </row>
    <row r="15" spans="1:5" ht="21" customHeight="1" thickBot="1">
      <c r="A15" s="8" t="s">
        <v>10</v>
      </c>
      <c r="B15" s="15"/>
      <c r="C15" s="6"/>
      <c r="D15" s="6"/>
      <c r="E15" s="7"/>
    </row>
    <row r="16" spans="1:5" ht="21" customHeight="1" thickBot="1">
      <c r="A16" s="32" t="s">
        <v>39</v>
      </c>
      <c r="B16" s="9" t="e">
        <f>IF(Einkommen!C32&lt;0,0,Einkommen!C32)</f>
        <v>#DIV/0!</v>
      </c>
      <c r="C16" s="10"/>
      <c r="D16" s="10"/>
      <c r="E16" s="11"/>
    </row>
    <row r="17" spans="1:5" ht="21" customHeight="1" thickBot="1">
      <c r="A17" s="21"/>
      <c r="B17" s="12"/>
      <c r="C17" s="6"/>
      <c r="D17" s="6"/>
      <c r="E17" s="6"/>
    </row>
    <row r="18" spans="1:5" s="13" customFormat="1" ht="21" customHeight="1" thickBot="1">
      <c r="A18" s="33" t="s">
        <v>40</v>
      </c>
      <c r="B18" s="68" t="e">
        <f>IF((B11+B16)&lt;0.5,0,(B11+B16))</f>
        <v>#DIV/0!</v>
      </c>
      <c r="C18" s="69"/>
      <c r="D18" s="69"/>
      <c r="E18" s="70"/>
    </row>
    <row r="19" spans="1:5" s="13" customFormat="1" ht="21" customHeight="1" thickBot="1">
      <c r="A19" s="41"/>
      <c r="B19" s="40"/>
      <c r="C19" s="40"/>
      <c r="D19" s="40"/>
      <c r="E19" s="40"/>
    </row>
    <row r="20" spans="1:5" s="13" customFormat="1" ht="21" customHeight="1" thickBot="1">
      <c r="A20" s="42" t="s">
        <v>44</v>
      </c>
      <c r="B20" s="43"/>
      <c r="C20" s="43"/>
      <c r="D20" s="44"/>
      <c r="E20" s="45"/>
    </row>
    <row r="21" spans="1:5" s="13" customFormat="1" ht="21" customHeight="1" thickBot="1">
      <c r="A21" s="46" t="s">
        <v>45</v>
      </c>
      <c r="B21" s="53" t="e">
        <f>B18*Einkommen!C4</f>
        <v>#DIV/0!</v>
      </c>
      <c r="C21" s="6"/>
      <c r="D21" s="6"/>
      <c r="E21" s="52" t="e">
        <f>IF(B4&gt;0,(B21/(B4*4.33)),(B21/B5))</f>
        <v>#DIV/0!</v>
      </c>
    </row>
    <row r="22" spans="1:5" s="13" customFormat="1" ht="21" customHeight="1" thickBot="1">
      <c r="A22" s="33" t="s">
        <v>40</v>
      </c>
      <c r="B22" s="68" t="e">
        <f>IF(OR((E21*B5),(E21*(B4*4.33)))&gt;B21,ROUNDDOWN(E21,2),ROUND(E21,2))</f>
        <v>#DIV/0!</v>
      </c>
      <c r="C22" s="69"/>
      <c r="D22" s="69"/>
      <c r="E22" s="70"/>
    </row>
    <row r="23" spans="1:5" s="13" customFormat="1" ht="21" customHeight="1" thickBot="1">
      <c r="A23" s="39"/>
      <c r="B23" s="38"/>
      <c r="C23" s="38"/>
      <c r="D23" s="38"/>
      <c r="E23" s="38"/>
    </row>
    <row r="24" spans="1:5" ht="21" customHeight="1" thickBot="1">
      <c r="A24" s="77"/>
      <c r="B24" s="78"/>
      <c r="C24" s="78"/>
      <c r="D24" s="78"/>
      <c r="E24" s="79"/>
    </row>
    <row r="25" spans="1:5" ht="21" customHeight="1">
      <c r="A25" s="57" t="s">
        <v>34</v>
      </c>
      <c r="B25" s="58"/>
      <c r="C25" s="58"/>
      <c r="D25" s="58"/>
      <c r="E25" s="59"/>
    </row>
    <row r="26" spans="1:5" ht="21" customHeight="1">
      <c r="A26" s="60"/>
      <c r="B26" s="61"/>
      <c r="C26" s="61"/>
      <c r="D26" s="61"/>
      <c r="E26" s="62"/>
    </row>
    <row r="27" spans="1:5" ht="21" customHeight="1" thickBot="1">
      <c r="A27" s="63"/>
      <c r="B27" s="64"/>
      <c r="C27" s="64"/>
      <c r="D27" s="64"/>
      <c r="E27" s="65"/>
    </row>
  </sheetData>
  <sheetProtection password="EA84" sheet="1" selectLockedCells="1"/>
  <mergeCells count="13">
    <mergeCell ref="B4:E4"/>
    <mergeCell ref="A24:E24"/>
    <mergeCell ref="B6:E6"/>
    <mergeCell ref="B2:E2"/>
    <mergeCell ref="B3:E3"/>
    <mergeCell ref="A9:C9"/>
    <mergeCell ref="B22:E22"/>
    <mergeCell ref="A25:E25"/>
    <mergeCell ref="A26:E26"/>
    <mergeCell ref="A27:E27"/>
    <mergeCell ref="A13:C13"/>
    <mergeCell ref="B18:E18"/>
    <mergeCell ref="B5:E5"/>
  </mergeCells>
  <phoneticPr fontId="1" type="noConversion"/>
  <dataValidations xWindow="931" yWindow="461" count="3">
    <dataValidation operator="lessThanOrEqual" allowBlank="1" showInputMessage="1" showErrorMessage="1" errorTitle="Fehler" error="Eingabe nicht möglich." sqref="B5:E5"/>
    <dataValidation operator="lessThanOrEqual" allowBlank="1" showInputMessage="1" showErrorMessage="1" errorTitle="Fehler" error="Eingabe nicht möglich" sqref="B4:E4"/>
    <dataValidation type="decimal" operator="lessThanOrEqual" showInputMessage="1" showErrorMessage="1" errorTitle="Fehler" promptTitle="Maximal 5" prompt="max. 5 Unterhaltsberechtigte möglich- lt. Berechnung." sqref="B15">
      <formula1>5</formula1>
    </dataValidation>
  </dataValidations>
  <pageMargins left="0.78740157480314965" right="0.78740157480314965" top="0.98425196850393704" bottom="0.98425196850393704" header="0.51181102362204722" footer="0.51181102362204722"/>
  <pageSetup paperSize="9" scale="81" orientation="portrait" r:id="rId1"/>
  <headerFooter alignWithMargins="0">
    <oddHeader xml:space="preserve">&amp;L&amp;K000000Kostenbeitragsberechnung für die folgenden Leistungen "Persönliche Assistenz", 
"Familienunterstützung für Kinder und Jugendliche"
und "Mobile Begleitung" - Juni 2019
</oddHeader>
    <oddFooter xml:space="preserve">&amp;R&amp;D &amp;LSachbearbeiter: </oddFooter>
  </headerFooter>
  <ignoredErrors>
    <ignoredError sqref="E21" evalError="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Parameter</vt:lpstr>
      <vt:lpstr>Pflegegeld</vt:lpstr>
      <vt:lpstr>Einkommen</vt:lpstr>
      <vt:lpstr>Eingabeblatt</vt:lpstr>
    </vt:vector>
  </TitlesOfParts>
  <Company>Land Tirol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ThomasJenewein</dc:creator>
  <cp:lastModifiedBy>User</cp:lastModifiedBy>
  <cp:lastPrinted>2019-01-21T08:56:32Z</cp:lastPrinted>
  <dcterms:created xsi:type="dcterms:W3CDTF">2007-09-07T07:34:15Z</dcterms:created>
  <dcterms:modified xsi:type="dcterms:W3CDTF">2020-06-26T17:43:43Z</dcterms:modified>
</cp:coreProperties>
</file>