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85" windowWidth="15360" windowHeight="12030" activeTab="3"/>
  </bookViews>
  <sheets>
    <sheet name="Parameter" sheetId="1" r:id="rId1"/>
    <sheet name="Pflegegeld" sheetId="2" r:id="rId2"/>
    <sheet name="Einkommen" sheetId="3" r:id="rId3"/>
    <sheet name="Eingabeblatt" sheetId="4" r:id="rId4"/>
  </sheets>
  <definedNames/>
  <calcPr fullCalcOnLoad="1"/>
</workbook>
</file>

<file path=xl/comments4.xml><?xml version="1.0" encoding="utf-8"?>
<comments xmlns="http://schemas.openxmlformats.org/spreadsheetml/2006/main">
  <authors>
    <author>U0286028</author>
  </authors>
  <commentList>
    <comment ref="A10" authorId="0">
      <text>
        <r>
          <rPr>
            <sz val="8"/>
            <rFont val="Tahoma"/>
            <family val="2"/>
          </rPr>
          <t>Geben Sie hier jenen Betrag ein, den der Nutzer/die Nutzerin tatsächlich monatlich an Pflegegeld erhält. Die genaue Höhe entnehmen Sie bitte dem Bank-Kontoauszug.
§ 1 Abs. 8: Unter Befugten iSd Bestimmung sind Mobile Dienste (Sozialsprengel) zu verstehen. Explizit nicht gewollt ist, dass Aufwendungen für private Unterstützungsleistungen berücksichtigt werden (fehlende Nachweisbarkeit).</t>
        </r>
      </text>
    </comment>
    <comment ref="A14" authorId="0">
      <text>
        <r>
          <rPr>
            <sz val="8"/>
            <rFont val="Tahoma"/>
            <family val="2"/>
          </rPr>
          <t xml:space="preserve">Geben Sie hier die Summe all jener Beträge ein, die dem Nutzer/derNutzerin tatsächlich monatlich an Einkommen zufließen. 
Dazu zählen etwa selbständiges und unselbständiges Erwerbseinkommen, Pensionen, Arbeitslosenunterstützung, Unterhalt, Mietzins-, Wohnbeihilfe, Mieteinnahmen und Leibrenten sowie tatsächlich erhaltene Alimente. 
Nicht realisierte oder nicht zur Verfügung stehende Einkommensteile können außer Betracht gelassen werden, wie Steuern, Sozialversicherungsbeiträge, exekutierte Einkommenstitel, Werbungskosten (zur Erzielung des Einkommens notwendige Auslagen) und echte Aufwandsentschädigungen. Nicht zum Einkommen gezählt werden etwa die Familienbeihilfe und das Kinderbetreuungsgeld. 
Der 13. und 14. Monatsbezug bleiben bei der Berechnung des monatlichen Nettoneinkommens außer Ansatz. 
BezieherInnen einer Ausgleichzulage oder einer Grundsicherungsleistung müssen keine Selbstbehalte aus dem eigenen Einkommen bezahlen. 
</t>
        </r>
      </text>
    </comment>
    <comment ref="A15" authorId="0">
      <text>
        <r>
          <rPr>
            <sz val="8"/>
            <rFont val="Tahoma"/>
            <family val="2"/>
          </rPr>
          <t>Geben Sie hier die Anzahl aller Personen ein, deren Unterhaltsanspruch der/die NutzerIn erfüllt. Dabei ist es unerheblich, wie der/die NutzerIn seiner Unterhaltspflicht nachkommt, ob er Unterhalt in Geld bezahlt oder die Unterhaltsberechtigten in seinem Haushalt wohnen und versorgt werden.
Bei Verdienst beider Ehepartner kann der Ehepartner als Unterhaltsberechtigter angeführt werden, wenn dessen Einkommen die Geringfügigkeitsgrenze (§ 5 Abs. 2 ASVG) nicht übersteigt.</t>
        </r>
      </text>
    </comment>
  </commentList>
</comments>
</file>

<file path=xl/sharedStrings.xml><?xml version="1.0" encoding="utf-8"?>
<sst xmlns="http://schemas.openxmlformats.org/spreadsheetml/2006/main" count="60" uniqueCount="52">
  <si>
    <t>Stunden pro Monat</t>
  </si>
  <si>
    <t>pro Stunde</t>
  </si>
  <si>
    <t>Pflegegeldrest</t>
  </si>
  <si>
    <t>Pflegegeldstufe 1</t>
  </si>
  <si>
    <t>Pflegegeldstufe 2</t>
  </si>
  <si>
    <t>Pflegegeldstufe 3</t>
  </si>
  <si>
    <t>Pflegegeldstufe 4</t>
  </si>
  <si>
    <t>Pflegegeldstufe 5</t>
  </si>
  <si>
    <t>Pflegegeldstufe 6</t>
  </si>
  <si>
    <t>Pflegegeldstufe 7</t>
  </si>
  <si>
    <t>Anzahl der Unterhaltsberechtigten</t>
  </si>
  <si>
    <t>EINKOMMEN</t>
  </si>
  <si>
    <t>Alleinstehend ohne Unterhaltsverpflichtung</t>
  </si>
  <si>
    <t>1. Unterhaltsberechtigter</t>
  </si>
  <si>
    <t>2. Unterhaltsberechtigter</t>
  </si>
  <si>
    <t>3. Unterhaltsberechtigter</t>
  </si>
  <si>
    <t>4. Unterhaltsberechtigter</t>
  </si>
  <si>
    <t>5. Unterhaltsberechtigter</t>
  </si>
  <si>
    <t>Akt:</t>
  </si>
  <si>
    <t>Name:</t>
  </si>
  <si>
    <t>Stunden pro Monat:</t>
  </si>
  <si>
    <t>Stunden pro Woche:</t>
  </si>
  <si>
    <t xml:space="preserve">mtl. Nettoeinkommen </t>
  </si>
  <si>
    <t>Auszahlungsbetrag Pflegegeld</t>
  </si>
  <si>
    <t>1) aus Pflegegeld</t>
  </si>
  <si>
    <t>2) aus eigenem Einkommen</t>
  </si>
  <si>
    <t>Antrag vom:</t>
  </si>
  <si>
    <t>Akt</t>
  </si>
  <si>
    <t>GZ</t>
  </si>
  <si>
    <t>Person</t>
  </si>
  <si>
    <t>Geb.Datum</t>
  </si>
  <si>
    <t>OZ</t>
  </si>
  <si>
    <t>Mandant</t>
  </si>
  <si>
    <t>SBA</t>
  </si>
  <si>
    <t>Anmerkungen</t>
  </si>
  <si>
    <t>NEU ab 01.01.2016</t>
  </si>
  <si>
    <t xml:space="preserve">Kostenbeitragsrechner Persönliche Assistenz, Familienunterstüzung &amp; Mobile Begleitung </t>
  </si>
  <si>
    <t>KOSTENBEITRAG DES MENSCHEN MIT BEHINDERUNG</t>
  </si>
  <si>
    <t>Einkommensrest (nicht, wenn unter € 963,04)</t>
  </si>
  <si>
    <t>Kostenbeitrag pro Stunde</t>
  </si>
  <si>
    <t>Je nach Dienstleister, kann eine Umsatzsteuer anfallen.</t>
  </si>
  <si>
    <r>
      <rPr>
        <b/>
        <sz val="14"/>
        <color indexed="10"/>
        <rFont val="Arial"/>
        <family val="2"/>
      </rPr>
      <t>Gesamtkostenbeitrag pro Stunde</t>
    </r>
    <r>
      <rPr>
        <sz val="14"/>
        <color indexed="10"/>
        <rFont val="Arial"/>
        <family val="2"/>
      </rPr>
      <t xml:space="preserve"> (Netto)</t>
    </r>
  </si>
  <si>
    <t>Kostenbeitrag</t>
  </si>
  <si>
    <t>KB pro Monat</t>
  </si>
  <si>
    <r>
      <rPr>
        <b/>
        <sz val="10"/>
        <rFont val="Arial"/>
        <family val="2"/>
      </rPr>
      <t>KB pro Monat</t>
    </r>
    <r>
      <rPr>
        <sz val="10"/>
        <rFont val="Arial"/>
        <family val="2"/>
      </rPr>
      <t>, damit Existenzminimum +100 gegeben:</t>
    </r>
  </si>
  <si>
    <t>Bei Überschreitung von monatlich 250 Stunden und wöchentlich 57,74 Stunden:</t>
  </si>
  <si>
    <t>monatlicher Kostenbeitrag</t>
  </si>
  <si>
    <t>KB pro Monat damit nicht über 10% des Einkommens:</t>
  </si>
  <si>
    <t>KB pro Stunde gerundet</t>
  </si>
  <si>
    <t>KB pro Monat (wenn Std. gerundet)</t>
  </si>
  <si>
    <r>
      <t>KB pro Stunde</t>
    </r>
    <r>
      <rPr>
        <sz val="10"/>
        <rFont val="Arial"/>
        <family val="2"/>
      </rPr>
      <t>, damit Existenzminimum +100 und max. 10% des Einkommens gegeben:</t>
    </r>
  </si>
  <si>
    <t>Anmerkung:B14=ASVGRichtsatz+100</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</si>
</sst>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
    <numFmt numFmtId="167" formatCode="#,##0.0000"/>
    <numFmt numFmtId="168" formatCode="0.000"/>
    <numFmt numFmtId="169" formatCode="0.0000"/>
  </numFmts>
  <fonts count="52">
    <font>
      <sz val="10"/>
      <name val="Arial"/>
      <family val="0"/>
    </font>
    <font>
      <sz val="11"/>
      <color indexed="8"/>
      <name val="Calibri"/>
      <family val="2"/>
    </font>
    <font>
      <sz val="8"/>
      <name val="Arial"/>
      <family val="2"/>
    </font>
    <font>
      <sz val="12"/>
      <name val="Arial"/>
      <family val="2"/>
    </font>
    <font>
      <b/>
      <sz val="12"/>
      <name val="Arial"/>
      <family val="2"/>
    </font>
    <font>
      <b/>
      <sz val="14"/>
      <name val="Arial"/>
      <family val="2"/>
    </font>
    <font>
      <b/>
      <sz val="14"/>
      <color indexed="10"/>
      <name val="Arial"/>
      <family val="2"/>
    </font>
    <font>
      <sz val="14"/>
      <name val="Arial"/>
      <family val="2"/>
    </font>
    <font>
      <b/>
      <sz val="12"/>
      <color indexed="10"/>
      <name val="Arial"/>
      <family val="2"/>
    </font>
    <font>
      <sz val="12"/>
      <color indexed="10"/>
      <name val="Arial"/>
      <family val="2"/>
    </font>
    <font>
      <sz val="8"/>
      <name val="Tahoma"/>
      <family val="2"/>
    </font>
    <font>
      <b/>
      <sz val="10"/>
      <name val="Arial"/>
      <family val="2"/>
    </font>
    <font>
      <b/>
      <sz val="13"/>
      <name val="Arial"/>
      <family val="2"/>
    </font>
    <font>
      <sz val="13"/>
      <name val="Arial"/>
      <family val="2"/>
    </font>
    <font>
      <sz val="14"/>
      <color indexed="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FF0000"/>
      <name val="Arial"/>
      <family val="2"/>
    </font>
    <font>
      <b/>
      <sz val="14"/>
      <color theme="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n"/>
      <bottom style="thin"/>
    </border>
    <border>
      <left/>
      <right/>
      <top style="medium"/>
      <bottom/>
    </border>
    <border>
      <left/>
      <right style="medium"/>
      <top style="medium"/>
      <bottom/>
    </border>
    <border>
      <left/>
      <right style="medium"/>
      <top/>
      <bottom/>
    </border>
    <border>
      <left style="medium"/>
      <right style="thin"/>
      <top style="thin"/>
      <bottom/>
    </border>
    <border>
      <left style="thin"/>
      <right style="medium"/>
      <top style="medium"/>
      <bottom style="medium"/>
    </border>
    <border>
      <left/>
      <right/>
      <top/>
      <bottom style="medium"/>
    </border>
    <border>
      <left/>
      <right style="medium"/>
      <top/>
      <bottom style="medium"/>
    </border>
    <border>
      <left style="medium"/>
      <right style="medium"/>
      <top style="thin"/>
      <bottom/>
    </border>
    <border>
      <left style="thin"/>
      <right style="medium"/>
      <top style="thin"/>
      <bottom/>
    </border>
    <border>
      <left style="medium"/>
      <right style="thin"/>
      <top style="medium"/>
      <bottom style="thin"/>
    </border>
    <border>
      <left style="thin"/>
      <right style="medium"/>
      <top style="medium"/>
      <bottom style="thin"/>
    </border>
    <border>
      <left style="medium"/>
      <right style="thin"/>
      <top style="medium"/>
      <bottom/>
    </border>
    <border>
      <left style="thin"/>
      <right style="medium"/>
      <top style="medium"/>
      <bottom/>
    </border>
    <border>
      <left style="medium"/>
      <right style="medium"/>
      <top/>
      <bottom style="medium"/>
    </border>
    <border>
      <left style="medium"/>
      <right/>
      <top style="thin"/>
      <bottom style="thin"/>
    </border>
    <border>
      <left style="medium"/>
      <right/>
      <top style="medium"/>
      <bottom style="thin"/>
    </border>
    <border>
      <left style="medium"/>
      <right style="thin"/>
      <top style="medium"/>
      <bottom style="medium"/>
    </border>
    <border>
      <left style="medium"/>
      <right/>
      <top style="medium"/>
      <bottom style="medium"/>
    </border>
    <border>
      <left/>
      <right/>
      <top style="medium"/>
      <bottom style="medium"/>
    </border>
    <border>
      <left style="thin"/>
      <right style="thin"/>
      <top style="medium"/>
      <bottom style="medium"/>
    </border>
    <border>
      <left style="thin"/>
      <right>
        <color indexed="63"/>
      </right>
      <top style="medium"/>
      <bottom style="medium"/>
    </border>
    <border>
      <left/>
      <right style="medium"/>
      <top style="medium"/>
      <bottom style="medium"/>
    </border>
    <border>
      <left style="medium"/>
      <right>
        <color indexed="63"/>
      </right>
      <top>
        <color indexed="63"/>
      </top>
      <bottom>
        <color indexed="63"/>
      </bottom>
    </border>
    <border>
      <left style="medium"/>
      <right/>
      <top/>
      <bottom style="thin"/>
    </border>
    <border>
      <left/>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style="medium"/>
      <right/>
      <top/>
      <bottom style="medium"/>
    </border>
    <border>
      <left style="medium"/>
      <right/>
      <top style="medium"/>
      <bottom/>
    </border>
    <border>
      <left style="medium"/>
      <right/>
      <top style="thin"/>
      <bottom/>
    </border>
    <border>
      <left/>
      <right/>
      <top style="thin"/>
      <bottom/>
    </border>
    <border>
      <left/>
      <right style="medium"/>
      <top style="thin"/>
      <bottom/>
    </border>
    <border>
      <left/>
      <right/>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90">
    <xf numFmtId="0" fontId="0" fillId="0" borderId="0" xfId="0" applyAlignment="1">
      <alignment/>
    </xf>
    <xf numFmtId="4" fontId="0" fillId="0" borderId="0" xfId="0" applyNumberFormat="1" applyAlignment="1">
      <alignment/>
    </xf>
    <xf numFmtId="0" fontId="3" fillId="0" borderId="0" xfId="0" applyFont="1" applyAlignment="1" applyProtection="1">
      <alignment/>
      <protection/>
    </xf>
    <xf numFmtId="0" fontId="3" fillId="0" borderId="10" xfId="0" applyFont="1" applyBorder="1" applyAlignment="1" applyProtection="1">
      <alignment horizontal="right"/>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4" fontId="4" fillId="0" borderId="15" xfId="0" applyNumberFormat="1"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4" fontId="4" fillId="0" borderId="0" xfId="0" applyNumberFormat="1" applyFont="1" applyBorder="1" applyAlignment="1" applyProtection="1">
      <alignment/>
      <protection/>
    </xf>
    <xf numFmtId="0" fontId="7" fillId="0" borderId="0" xfId="0" applyFont="1" applyAlignment="1" applyProtection="1">
      <alignment/>
      <protection/>
    </xf>
    <xf numFmtId="0" fontId="3" fillId="0" borderId="18" xfId="0" applyFont="1" applyBorder="1" applyAlignment="1" applyProtection="1">
      <alignment horizontal="right"/>
      <protection/>
    </xf>
    <xf numFmtId="0" fontId="3" fillId="33" borderId="19" xfId="0" applyFont="1" applyFill="1" applyBorder="1" applyAlignment="1" applyProtection="1">
      <alignment/>
      <protection locked="0"/>
    </xf>
    <xf numFmtId="0" fontId="3" fillId="0" borderId="20" xfId="0" applyFont="1" applyBorder="1" applyAlignment="1" applyProtection="1">
      <alignment/>
      <protection/>
    </xf>
    <xf numFmtId="4" fontId="3" fillId="33" borderId="21" xfId="0" applyNumberFormat="1" applyFont="1" applyFill="1" applyBorder="1" applyAlignment="1" applyProtection="1">
      <alignment/>
      <protection locked="0"/>
    </xf>
    <xf numFmtId="0" fontId="3" fillId="0" borderId="22" xfId="0" applyFont="1" applyBorder="1" applyAlignment="1" applyProtection="1">
      <alignment/>
      <protection/>
    </xf>
    <xf numFmtId="4" fontId="3" fillId="33" borderId="23" xfId="0" applyNumberFormat="1" applyFont="1" applyFill="1" applyBorder="1" applyAlignment="1" applyProtection="1">
      <alignment/>
      <protection locked="0"/>
    </xf>
    <xf numFmtId="0" fontId="8" fillId="0" borderId="0" xfId="0" applyFont="1" applyAlignment="1" applyProtection="1">
      <alignment horizontal="left"/>
      <protection/>
    </xf>
    <xf numFmtId="0" fontId="4" fillId="0" borderId="0" xfId="0" applyFont="1" applyBorder="1" applyAlignment="1" applyProtection="1">
      <alignment/>
      <protection/>
    </xf>
    <xf numFmtId="4" fontId="3" fillId="0" borderId="0" xfId="0" applyNumberFormat="1" applyFont="1" applyAlignment="1" applyProtection="1">
      <alignment/>
      <protection/>
    </xf>
    <xf numFmtId="0" fontId="3" fillId="0" borderId="24" xfId="0" applyFont="1" applyBorder="1" applyAlignment="1" applyProtection="1">
      <alignment horizontal="right"/>
      <protection/>
    </xf>
    <xf numFmtId="14" fontId="0" fillId="0" borderId="0" xfId="0" applyNumberFormat="1" applyAlignment="1">
      <alignment/>
    </xf>
    <xf numFmtId="0" fontId="3" fillId="0" borderId="25" xfId="0" applyFont="1" applyBorder="1" applyAlignment="1" applyProtection="1">
      <alignment horizontal="right"/>
      <protection/>
    </xf>
    <xf numFmtId="0" fontId="3" fillId="0" borderId="26" xfId="0" applyFont="1" applyBorder="1" applyAlignment="1" applyProtection="1">
      <alignment horizontal="right"/>
      <protection/>
    </xf>
    <xf numFmtId="0" fontId="0" fillId="0" borderId="0" xfId="0" applyFont="1" applyAlignment="1">
      <alignment/>
    </xf>
    <xf numFmtId="0" fontId="11" fillId="0" borderId="0" xfId="0" applyFont="1" applyAlignment="1">
      <alignment/>
    </xf>
    <xf numFmtId="2" fontId="0" fillId="0" borderId="0" xfId="0" applyNumberFormat="1" applyAlignment="1">
      <alignment/>
    </xf>
    <xf numFmtId="0" fontId="12" fillId="0" borderId="0" xfId="0" applyFont="1" applyAlignment="1" applyProtection="1">
      <alignment/>
      <protection/>
    </xf>
    <xf numFmtId="0" fontId="13" fillId="0" borderId="0" xfId="0" applyFont="1" applyAlignment="1" applyProtection="1">
      <alignment/>
      <protection/>
    </xf>
    <xf numFmtId="0" fontId="4" fillId="0" borderId="27" xfId="0" applyFont="1" applyBorder="1" applyAlignment="1" applyProtection="1">
      <alignment/>
      <protection/>
    </xf>
    <xf numFmtId="0" fontId="49" fillId="0" borderId="28" xfId="0" applyFont="1" applyBorder="1" applyAlignment="1" applyProtection="1">
      <alignment/>
      <protection/>
    </xf>
    <xf numFmtId="0" fontId="0" fillId="0" borderId="0" xfId="0" applyFont="1" applyAlignment="1">
      <alignment/>
    </xf>
    <xf numFmtId="4" fontId="0" fillId="0" borderId="0" xfId="0" applyNumberFormat="1" applyFont="1" applyAlignment="1">
      <alignment/>
    </xf>
    <xf numFmtId="0" fontId="11" fillId="0" borderId="0" xfId="0" applyFont="1" applyAlignment="1">
      <alignment wrapText="1"/>
    </xf>
    <xf numFmtId="164" fontId="0" fillId="0" borderId="0" xfId="0" applyNumberFormat="1" applyAlignment="1">
      <alignment/>
    </xf>
    <xf numFmtId="4" fontId="6" fillId="0" borderId="29" xfId="0" applyNumberFormat="1" applyFont="1" applyBorder="1" applyAlignment="1" applyProtection="1">
      <alignment horizontal="left"/>
      <protection/>
    </xf>
    <xf numFmtId="0" fontId="49" fillId="0" borderId="29" xfId="0" applyFont="1" applyBorder="1" applyAlignment="1" applyProtection="1">
      <alignment/>
      <protection/>
    </xf>
    <xf numFmtId="4" fontId="6" fillId="0" borderId="11" xfId="0" applyNumberFormat="1" applyFont="1" applyBorder="1" applyAlignment="1" applyProtection="1">
      <alignment horizontal="left"/>
      <protection/>
    </xf>
    <xf numFmtId="0" fontId="49" fillId="0" borderId="11" xfId="0" applyFont="1" applyBorder="1" applyAlignment="1" applyProtection="1">
      <alignment/>
      <protection/>
    </xf>
    <xf numFmtId="0" fontId="4" fillId="0" borderId="27" xfId="0" applyFont="1" applyBorder="1" applyAlignment="1" applyProtection="1">
      <alignment/>
      <protection/>
    </xf>
    <xf numFmtId="0" fontId="3" fillId="0" borderId="30" xfId="0" applyFont="1" applyBorder="1" applyAlignment="1" applyProtection="1">
      <alignmen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3" xfId="0" applyFont="1" applyBorder="1" applyAlignment="1" applyProtection="1">
      <alignment/>
      <protection/>
    </xf>
    <xf numFmtId="4" fontId="11" fillId="0" borderId="0" xfId="0" applyNumberFormat="1" applyFont="1" applyAlignment="1">
      <alignment horizontal="right"/>
    </xf>
    <xf numFmtId="166" fontId="11" fillId="0" borderId="0" xfId="0" applyNumberFormat="1" applyFont="1" applyAlignment="1">
      <alignment horizontal="right"/>
    </xf>
    <xf numFmtId="0" fontId="11" fillId="0" borderId="0" xfId="0" applyFont="1" applyAlignment="1">
      <alignment horizontal="left" wrapText="1"/>
    </xf>
    <xf numFmtId="4" fontId="11" fillId="0" borderId="0" xfId="0" applyNumberFormat="1" applyFont="1" applyAlignment="1">
      <alignment/>
    </xf>
    <xf numFmtId="166" fontId="0" fillId="0" borderId="0" xfId="0" applyNumberFormat="1" applyAlignment="1">
      <alignment/>
    </xf>
    <xf numFmtId="4" fontId="50" fillId="0" borderId="32" xfId="0" applyNumberFormat="1" applyFont="1" applyBorder="1" applyAlignment="1" applyProtection="1">
      <alignment/>
      <protection/>
    </xf>
    <xf numFmtId="2" fontId="3" fillId="0" borderId="0" xfId="0" applyNumberFormat="1" applyFont="1" applyBorder="1" applyAlignment="1" applyProtection="1">
      <alignment/>
      <protection/>
    </xf>
    <xf numFmtId="0" fontId="0" fillId="0" borderId="0" xfId="0" applyFont="1" applyAlignment="1">
      <alignment horizontal="left" wrapText="1"/>
    </xf>
    <xf numFmtId="0" fontId="0" fillId="0" borderId="0" xfId="0" applyFont="1" applyAlignment="1">
      <alignment horizontal="left" wrapText="1"/>
    </xf>
    <xf numFmtId="166" fontId="11" fillId="0" borderId="0" xfId="0" applyNumberFormat="1" applyFont="1" applyAlignment="1">
      <alignment horizontal="right"/>
    </xf>
    <xf numFmtId="0" fontId="3" fillId="33" borderId="34" xfId="0" applyFont="1" applyFill="1" applyBorder="1" applyAlignment="1" applyProtection="1">
      <alignment horizontal="left"/>
      <protection locked="0"/>
    </xf>
    <xf numFmtId="0" fontId="3" fillId="33" borderId="35" xfId="0" applyFont="1" applyFill="1" applyBorder="1" applyAlignment="1" applyProtection="1">
      <alignment horizontal="left"/>
      <protection locked="0"/>
    </xf>
    <xf numFmtId="0" fontId="3" fillId="33" borderId="36" xfId="0" applyFont="1" applyFill="1" applyBorder="1" applyAlignment="1" applyProtection="1">
      <alignment horizontal="left"/>
      <protection locked="0"/>
    </xf>
    <xf numFmtId="0" fontId="3" fillId="0" borderId="28" xfId="0" applyFont="1" applyBorder="1" applyAlignment="1" applyProtection="1">
      <alignment horizontal="right"/>
      <protection locked="0"/>
    </xf>
    <xf numFmtId="0" fontId="3" fillId="0" borderId="29" xfId="0" applyFont="1" applyBorder="1" applyAlignment="1" applyProtection="1">
      <alignment horizontal="right"/>
      <protection locked="0"/>
    </xf>
    <xf numFmtId="0" fontId="3" fillId="0" borderId="32" xfId="0" applyFont="1" applyBorder="1" applyAlignment="1" applyProtection="1">
      <alignment horizontal="right"/>
      <protection locked="0"/>
    </xf>
    <xf numFmtId="14" fontId="3" fillId="33" borderId="37" xfId="0" applyNumberFormat="1" applyFont="1" applyFill="1" applyBorder="1" applyAlignment="1" applyProtection="1">
      <alignment horizontal="center"/>
      <protection locked="0"/>
    </xf>
    <xf numFmtId="0" fontId="3" fillId="33" borderId="38" xfId="0" applyFont="1" applyFill="1" applyBorder="1" applyAlignment="1" applyProtection="1">
      <alignment horizontal="center"/>
      <protection locked="0"/>
    </xf>
    <xf numFmtId="0" fontId="3" fillId="33" borderId="39" xfId="0" applyFont="1" applyFill="1" applyBorder="1" applyAlignment="1" applyProtection="1">
      <alignment horizontal="center"/>
      <protection locked="0"/>
    </xf>
    <xf numFmtId="0" fontId="3" fillId="0" borderId="26" xfId="0" applyFont="1" applyBorder="1" applyAlignment="1" applyProtection="1">
      <alignment horizontal="center"/>
      <protection/>
    </xf>
    <xf numFmtId="0" fontId="3" fillId="0" borderId="40" xfId="0" applyFont="1" applyBorder="1" applyAlignment="1" applyProtection="1">
      <alignment horizontal="center"/>
      <protection/>
    </xf>
    <xf numFmtId="0" fontId="3" fillId="0" borderId="41" xfId="0" applyFont="1" applyBorder="1" applyAlignment="1" applyProtection="1">
      <alignment horizontal="center"/>
      <protection/>
    </xf>
    <xf numFmtId="0" fontId="3" fillId="0" borderId="42"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17" xfId="0" applyFont="1" applyBorder="1" applyAlignment="1" applyProtection="1">
      <alignment horizontal="center"/>
      <protection/>
    </xf>
    <xf numFmtId="0" fontId="9" fillId="0" borderId="43" xfId="0" applyFont="1" applyBorder="1" applyAlignment="1" applyProtection="1">
      <alignment horizontal="left"/>
      <protection/>
    </xf>
    <xf numFmtId="0" fontId="5" fillId="0" borderId="11" xfId="0" applyFont="1" applyBorder="1" applyAlignment="1" applyProtection="1">
      <alignment horizontal="left"/>
      <protection/>
    </xf>
    <xf numFmtId="4" fontId="6" fillId="0" borderId="28" xfId="0" applyNumberFormat="1" applyFont="1" applyBorder="1" applyAlignment="1" applyProtection="1">
      <alignment horizontal="left"/>
      <protection/>
    </xf>
    <xf numFmtId="4" fontId="6" fillId="0" borderId="29" xfId="0" applyNumberFormat="1" applyFont="1" applyBorder="1" applyAlignment="1" applyProtection="1">
      <alignment horizontal="left"/>
      <protection/>
    </xf>
    <xf numFmtId="4" fontId="6" fillId="0" borderId="32" xfId="0" applyNumberFormat="1" applyFont="1" applyBorder="1" applyAlignment="1" applyProtection="1">
      <alignment horizontal="left"/>
      <protection/>
    </xf>
    <xf numFmtId="0" fontId="4" fillId="33" borderId="43" xfId="0" applyFont="1" applyFill="1" applyBorder="1" applyAlignment="1" applyProtection="1">
      <alignment horizontal="left" wrapText="1"/>
      <protection locked="0"/>
    </xf>
    <xf numFmtId="0" fontId="4" fillId="33" borderId="11" xfId="0" applyFont="1" applyFill="1" applyBorder="1" applyAlignment="1" applyProtection="1">
      <alignment horizontal="left" wrapText="1"/>
      <protection locked="0"/>
    </xf>
    <xf numFmtId="0" fontId="4" fillId="33" borderId="12" xfId="0" applyFont="1" applyFill="1" applyBorder="1" applyAlignment="1" applyProtection="1">
      <alignment horizontal="left" wrapText="1"/>
      <protection locked="0"/>
    </xf>
    <xf numFmtId="0" fontId="3" fillId="33" borderId="44" xfId="0" applyFont="1" applyFill="1" applyBorder="1" applyAlignment="1" applyProtection="1">
      <alignment horizontal="left" wrapText="1"/>
      <protection locked="0"/>
    </xf>
    <xf numFmtId="0" fontId="3" fillId="33" borderId="45" xfId="0" applyFont="1" applyFill="1" applyBorder="1" applyAlignment="1" applyProtection="1">
      <alignment horizontal="left" wrapText="1"/>
      <protection locked="0"/>
    </xf>
    <xf numFmtId="0" fontId="3" fillId="33" borderId="46" xfId="0" applyFont="1" applyFill="1" applyBorder="1" applyAlignment="1" applyProtection="1">
      <alignment horizontal="left" wrapText="1"/>
      <protection locked="0"/>
    </xf>
    <xf numFmtId="0" fontId="3" fillId="33" borderId="37" xfId="0" applyFont="1" applyFill="1" applyBorder="1" applyAlignment="1" applyProtection="1">
      <alignment horizontal="left" wrapText="1"/>
      <protection locked="0"/>
    </xf>
    <xf numFmtId="0" fontId="3" fillId="33" borderId="38" xfId="0" applyFont="1" applyFill="1" applyBorder="1" applyAlignment="1" applyProtection="1">
      <alignment horizontal="left" wrapText="1"/>
      <protection locked="0"/>
    </xf>
    <xf numFmtId="0" fontId="3" fillId="33" borderId="39" xfId="0" applyFont="1" applyFill="1" applyBorder="1" applyAlignment="1" applyProtection="1">
      <alignment horizontal="left" wrapText="1"/>
      <protection locked="0"/>
    </xf>
    <xf numFmtId="0" fontId="9" fillId="0" borderId="11" xfId="0" applyFont="1" applyBorder="1" applyAlignment="1" applyProtection="1">
      <alignment horizontal="left"/>
      <protection/>
    </xf>
    <xf numFmtId="0" fontId="3" fillId="33" borderId="25" xfId="0" applyFont="1" applyFill="1" applyBorder="1" applyAlignment="1" applyProtection="1">
      <alignment horizontal="left"/>
      <protection locked="0"/>
    </xf>
    <xf numFmtId="0" fontId="3" fillId="33" borderId="47" xfId="0" applyFont="1" applyFill="1" applyBorder="1" applyAlignment="1" applyProtection="1">
      <alignment horizontal="left"/>
      <protection locked="0"/>
    </xf>
    <xf numFmtId="0" fontId="3" fillId="33" borderId="48" xfId="0" applyFont="1" applyFill="1" applyBorder="1" applyAlignment="1" applyProtection="1">
      <alignment horizontal="left"/>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3"/>
  <dimension ref="A1:B7"/>
  <sheetViews>
    <sheetView zoomScalePageLayoutView="0" workbookViewId="0" topLeftCell="A1">
      <selection activeCell="A6" sqref="A6:A7"/>
    </sheetView>
  </sheetViews>
  <sheetFormatPr defaultColWidth="11.421875" defaultRowHeight="12.75"/>
  <sheetData>
    <row r="1" ht="12.75">
      <c r="A1" t="s">
        <v>27</v>
      </c>
    </row>
    <row r="2" ht="12.75">
      <c r="A2" t="s">
        <v>28</v>
      </c>
    </row>
    <row r="3" ht="12.75">
      <c r="A3" t="s">
        <v>29</v>
      </c>
    </row>
    <row r="4" spans="1:2" ht="12.75">
      <c r="A4" t="s">
        <v>30</v>
      </c>
      <c r="B4" s="24"/>
    </row>
    <row r="5" ht="12.75">
      <c r="A5" t="s">
        <v>31</v>
      </c>
    </row>
    <row r="6" ht="12.75">
      <c r="A6" t="s">
        <v>32</v>
      </c>
    </row>
    <row r="7" ht="12.75">
      <c r="A7" t="s">
        <v>33</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1"/>
  <dimension ref="B1:E22"/>
  <sheetViews>
    <sheetView view="pageLayout" workbookViewId="0" topLeftCell="A1">
      <selection activeCell="D10" sqref="D10"/>
    </sheetView>
  </sheetViews>
  <sheetFormatPr defaultColWidth="11.421875" defaultRowHeight="12.75"/>
  <cols>
    <col min="1" max="1" width="17.00390625" style="0" customWidth="1"/>
    <col min="2" max="2" width="26.421875" style="0" bestFit="1" customWidth="1"/>
  </cols>
  <sheetData>
    <row r="1" ht="12.75">
      <c r="E1" s="27"/>
    </row>
    <row r="2" spans="2:5" ht="12.75">
      <c r="B2" t="s">
        <v>23</v>
      </c>
      <c r="C2">
        <f>Eingabeblatt!B10</f>
        <v>0</v>
      </c>
      <c r="E2">
        <v>0</v>
      </c>
    </row>
    <row r="3" ht="12.75">
      <c r="C3" s="1"/>
    </row>
    <row r="4" spans="2:3" ht="12.75">
      <c r="B4" t="s">
        <v>0</v>
      </c>
      <c r="C4">
        <f>IF(Eingabeblatt!B5=0,IF(Eingabeblatt!B4*4.33&gt;250,250,Eingabeblatt!B4*4.33),IF(Eingabeblatt!B5&gt;250,250,Eingabeblatt!B5))</f>
        <v>0</v>
      </c>
    </row>
    <row r="8" spans="2:3" ht="12.75">
      <c r="B8" s="34" t="s">
        <v>42</v>
      </c>
      <c r="C8" s="1">
        <f>C4*4/1000*C2+C4*(C4-1)/2*((0.6*C2-250*4/1000*C2)*2/250/249)</f>
        <v>0</v>
      </c>
    </row>
    <row r="9" spans="2:5" ht="12.75">
      <c r="B9" t="s">
        <v>1</v>
      </c>
      <c r="C9" s="1" t="e">
        <f>ROUND(C8/C4,2)</f>
        <v>#DIV/0!</v>
      </c>
      <c r="D9" s="29">
        <f>C2*60%</f>
        <v>0</v>
      </c>
      <c r="E9" t="e">
        <f>IF(C9*C4&gt;D9,ROUNDDOWN((C8/C4),2),C9)</f>
        <v>#DIV/0!</v>
      </c>
    </row>
    <row r="10" spans="2:3" ht="12.75">
      <c r="B10" t="s">
        <v>2</v>
      </c>
      <c r="C10" s="1">
        <f>C2-C8</f>
        <v>0</v>
      </c>
    </row>
    <row r="12" spans="2:3" ht="12.75">
      <c r="B12" s="34" t="s">
        <v>43</v>
      </c>
      <c r="C12" t="e">
        <f>C9*C4</f>
        <v>#DIV/0!</v>
      </c>
    </row>
    <row r="15" ht="12.75">
      <c r="B15" s="28" t="s">
        <v>35</v>
      </c>
    </row>
    <row r="16" spans="2:3" ht="12.75">
      <c r="B16" t="s">
        <v>3</v>
      </c>
      <c r="C16" s="29">
        <v>157.3</v>
      </c>
    </row>
    <row r="17" spans="2:3" ht="12.75">
      <c r="B17" t="s">
        <v>4</v>
      </c>
      <c r="C17" s="29">
        <v>290</v>
      </c>
    </row>
    <row r="18" spans="2:3" ht="12.75">
      <c r="B18" t="s">
        <v>5</v>
      </c>
      <c r="C18" s="29">
        <v>451.8</v>
      </c>
    </row>
    <row r="19" spans="2:3" ht="12.75">
      <c r="B19" t="s">
        <v>6</v>
      </c>
      <c r="C19" s="29">
        <v>677.6</v>
      </c>
    </row>
    <row r="20" spans="2:3" ht="12.75">
      <c r="B20" t="s">
        <v>7</v>
      </c>
      <c r="C20" s="29">
        <v>920.3</v>
      </c>
    </row>
    <row r="21" spans="2:3" ht="12.75">
      <c r="B21" t="s">
        <v>8</v>
      </c>
      <c r="C21" s="1">
        <v>1285.2</v>
      </c>
    </row>
    <row r="22" spans="2:3" ht="12.75">
      <c r="B22" t="s">
        <v>9</v>
      </c>
      <c r="C22" s="1">
        <v>1688.9</v>
      </c>
    </row>
  </sheetData>
  <sheetProtection password="EA84" sheet="1" selectLockedCells="1" selectUnlockedCells="1"/>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2:C33"/>
  <sheetViews>
    <sheetView view="pageLayout" workbookViewId="0" topLeftCell="A4">
      <selection activeCell="C29" sqref="C29"/>
    </sheetView>
  </sheetViews>
  <sheetFormatPr defaultColWidth="11.421875" defaultRowHeight="12.75"/>
  <cols>
    <col min="1" max="1" width="36.421875" style="0" bestFit="1" customWidth="1"/>
    <col min="2" max="2" width="29.421875" style="0" bestFit="1" customWidth="1"/>
  </cols>
  <sheetData>
    <row r="2" spans="2:3" ht="12.75">
      <c r="B2" t="s">
        <v>10</v>
      </c>
      <c r="C2">
        <f>Eingabeblatt!B15</f>
        <v>0</v>
      </c>
    </row>
    <row r="3" spans="2:3" ht="12.75">
      <c r="B3" t="s">
        <v>11</v>
      </c>
      <c r="C3" s="1">
        <f>Eingabeblatt!B14</f>
        <v>0</v>
      </c>
    </row>
    <row r="4" spans="2:3" ht="12.75">
      <c r="B4" t="s">
        <v>0</v>
      </c>
      <c r="C4">
        <f>IF(Eingabeblatt!B5=0,IF(Eingabeblatt!B4*4.33&gt;250,250,Eingabeblatt!B4*4.33),IF(Eingabeblatt!B5&gt;250,250,Eingabeblatt!B5))</f>
        <v>0</v>
      </c>
    </row>
    <row r="5" spans="1:3" ht="12.75">
      <c r="A5" s="1"/>
      <c r="C5" s="29"/>
    </row>
    <row r="7" ht="12.75">
      <c r="B7" s="27"/>
    </row>
    <row r="8" spans="2:3" ht="12.75">
      <c r="B8" s="34" t="s">
        <v>42</v>
      </c>
      <c r="C8" s="1" t="e">
        <f>(((C4*0.8/1000*C3+C4*(C4-1)/2*((0.1*C3-250*0.8/1000*C3)*2/250/249))/C4))*C4</f>
        <v>#DIV/0!</v>
      </c>
    </row>
    <row r="9" spans="2:3" ht="12.75">
      <c r="B9" t="s">
        <v>1</v>
      </c>
      <c r="C9" s="35" t="e">
        <f>IF(AND(C10&lt;=B14,C2=0),(C3-B14)/C4,IF(AND(C10&lt;=B15,C2=1),(C3-B15)/C4,IF(AND(C10&lt;=B16,C2=2),(C3-B16)/C4,IF(AND(C10&lt;=B17,C2=3),(C3-B17)/C4,IF(AND(C10&lt;=B18,C2=4),(C3-B18)/C4,IF(AND(C10&lt;=B19,C2&gt;=5),(C3-B19)/C4,C8/C4))))))</f>
        <v>#DIV/0!</v>
      </c>
    </row>
    <row r="10" spans="2:3" ht="12.75">
      <c r="B10" s="54" t="s">
        <v>38</v>
      </c>
      <c r="C10" s="1" t="e">
        <f>C3-C8</f>
        <v>#DIV/0!</v>
      </c>
    </row>
    <row r="11" ht="12.75">
      <c r="B11" s="54"/>
    </row>
    <row r="14" spans="1:3" ht="12.75">
      <c r="A14" t="s">
        <v>12</v>
      </c>
      <c r="B14" s="1">
        <v>985.47</v>
      </c>
      <c r="C14" s="1">
        <f>B14*0.2</f>
        <v>197.09400000000002</v>
      </c>
    </row>
    <row r="15" spans="1:3" ht="12.75">
      <c r="A15" t="s">
        <v>13</v>
      </c>
      <c r="B15" s="51">
        <f>B14+C14</f>
        <v>1182.564</v>
      </c>
      <c r="C15" s="1"/>
    </row>
    <row r="16" spans="1:2" ht="12.75">
      <c r="A16" t="s">
        <v>14</v>
      </c>
      <c r="B16" s="51">
        <f>B14+2*C14</f>
        <v>1379.6580000000001</v>
      </c>
    </row>
    <row r="17" spans="1:2" ht="12.75">
      <c r="A17" t="s">
        <v>15</v>
      </c>
      <c r="B17" s="51">
        <f>B14+3*C14</f>
        <v>1576.752</v>
      </c>
    </row>
    <row r="18" spans="1:2" ht="12.75">
      <c r="A18" t="s">
        <v>16</v>
      </c>
      <c r="B18" s="51">
        <f>B14+4*C14</f>
        <v>1773.846</v>
      </c>
    </row>
    <row r="19" spans="1:2" ht="12.75">
      <c r="A19" t="s">
        <v>17</v>
      </c>
      <c r="B19" s="51">
        <f>B14+5*C14</f>
        <v>1970.94</v>
      </c>
    </row>
    <row r="20" ht="12.75">
      <c r="B20" s="1"/>
    </row>
    <row r="22" ht="12.75">
      <c r="A22" t="s">
        <v>51</v>
      </c>
    </row>
    <row r="23" ht="12.75" customHeight="1"/>
    <row r="24" spans="2:3" ht="13.5" customHeight="1">
      <c r="B24" s="34" t="s">
        <v>43</v>
      </c>
      <c r="C24" s="29" t="e">
        <f>C9*C4</f>
        <v>#DIV/0!</v>
      </c>
    </row>
    <row r="26" ht="12.75">
      <c r="A26" s="29" t="e">
        <f>IF(AND(C10&lt;=B14,C2=0),(C3-B14)/C4,IF(AND(C10&lt;=B15,C2=1),(C3-B15)/C4,IF(AND(C10&lt;=B16,C2=2),(C3-B16)/C4,IF(AND(C10&lt;=B17,C2=3),(C3-B17)/C4,IF(AND(C10&lt;=B18,C2=4),(C3-B18)/C4,IF(AND(C10&lt;=B19,C2=5),(C3-B19)/C4,C8/C4))))))</f>
        <v>#DIV/0!</v>
      </c>
    </row>
    <row r="27" spans="2:3" ht="12.75">
      <c r="B27" s="55" t="s">
        <v>44</v>
      </c>
      <c r="C27" s="56">
        <f>IF(Eingabeblatt!B15=0,Einkommen!C3-Einkommen!B14,IF(Eingabeblatt!B15=1,Einkommen!C3-Einkommen!B15,IF(Eingabeblatt!B15=2,Einkommen!C3-Einkommen!B16,IF(Eingabeblatt!B15=3,Einkommen!C3-Einkommen!B17,IF(Eingabeblatt!B15=4,Einkommen!C3-Einkommen!B18,IF(Eingabeblatt!B15=5,Einkommen!C3-Einkommen!B19,Einkommen!C3-Einkommen!B14))))))</f>
        <v>-985.47</v>
      </c>
    </row>
    <row r="28" spans="2:3" ht="12.75">
      <c r="B28" s="55"/>
      <c r="C28" s="56"/>
    </row>
    <row r="29" spans="2:3" ht="25.5">
      <c r="B29" s="49" t="s">
        <v>47</v>
      </c>
      <c r="C29" s="48">
        <f>C3*10%</f>
        <v>0</v>
      </c>
    </row>
    <row r="30" spans="2:3" ht="12.75">
      <c r="B30" s="49" t="s">
        <v>48</v>
      </c>
      <c r="C30" s="47" t="e">
        <f>ROUND(C9,2)</f>
        <v>#DIV/0!</v>
      </c>
    </row>
    <row r="31" spans="2:3" ht="25.5">
      <c r="B31" s="49" t="s">
        <v>49</v>
      </c>
      <c r="C31" s="48" t="e">
        <f>C30*C4</f>
        <v>#DIV/0!</v>
      </c>
    </row>
    <row r="32" spans="1:3" ht="38.25">
      <c r="A32" s="34"/>
      <c r="B32" s="36" t="s">
        <v>50</v>
      </c>
      <c r="C32" s="50" t="e">
        <f>IF(OR(C31&gt;C27,C31&gt;C29),ROUNDDOWN(C9,2),C30)</f>
        <v>#DIV/0!</v>
      </c>
    </row>
    <row r="33" ht="12.75">
      <c r="C33" s="37"/>
    </row>
  </sheetData>
  <sheetProtection password="EA84" sheet="1" selectLockedCells="1" selectUnlockedCells="1"/>
  <mergeCells count="3">
    <mergeCell ref="B10:B11"/>
    <mergeCell ref="B27:B28"/>
    <mergeCell ref="C27:C28"/>
  </mergeCells>
  <printOptions/>
  <pageMargins left="0.787401575" right="0.787401575" top="0.984251969" bottom="0.984251969" header="0.4921259845" footer="0.4921259845"/>
  <pageSetup horizontalDpi="600" verticalDpi="600" orientation="portrait" paperSize="9" r:id="rId1"/>
  <headerFooter alignWithMargins="0">
    <oddHeader>&amp;CEINKOMMEN SOZE1030</oddHeader>
  </headerFooter>
</worksheet>
</file>

<file path=xl/worksheets/sheet4.xml><?xml version="1.0" encoding="utf-8"?>
<worksheet xmlns="http://schemas.openxmlformats.org/spreadsheetml/2006/main" xmlns:r="http://schemas.openxmlformats.org/officeDocument/2006/relationships">
  <sheetPr codeName="Tabelle4"/>
  <dimension ref="A1:E27"/>
  <sheetViews>
    <sheetView tabSelected="1" workbookViewId="0" topLeftCell="A1">
      <selection activeCell="A24" sqref="A24:E24"/>
    </sheetView>
  </sheetViews>
  <sheetFormatPr defaultColWidth="11.421875" defaultRowHeight="21" customHeight="1"/>
  <cols>
    <col min="1" max="1" width="60.57421875" style="2" bestFit="1" customWidth="1"/>
    <col min="2" max="16384" width="11.421875" style="2" customWidth="1"/>
  </cols>
  <sheetData>
    <row r="1" s="31" customFormat="1" ht="21" customHeight="1" thickBot="1">
      <c r="A1" s="30" t="s">
        <v>36</v>
      </c>
    </row>
    <row r="2" spans="1:5" ht="21" customHeight="1">
      <c r="A2" s="26" t="s">
        <v>18</v>
      </c>
      <c r="B2" s="66" t="str">
        <f>IF(Parameter!B1&lt;&gt;"",LEFT(Parameter!B1,FIND("/",Parameter!B1)-1)&amp;" / "&amp;Parameter!B5,"Parameter sind leer")</f>
        <v>Parameter sind leer</v>
      </c>
      <c r="C2" s="67"/>
      <c r="D2" s="67"/>
      <c r="E2" s="68"/>
    </row>
    <row r="3" spans="1:5" ht="21" customHeight="1" thickBot="1">
      <c r="A3" s="25" t="s">
        <v>19</v>
      </c>
      <c r="B3" s="69">
        <f>IF(Parameter!B3&lt;&gt;"",Parameter!B3,"")</f>
      </c>
      <c r="C3" s="70"/>
      <c r="D3" s="70"/>
      <c r="E3" s="71"/>
    </row>
    <row r="4" spans="1:5" ht="21" customHeight="1">
      <c r="A4" s="14" t="s">
        <v>21</v>
      </c>
      <c r="B4" s="57"/>
      <c r="C4" s="58"/>
      <c r="D4" s="58"/>
      <c r="E4" s="59"/>
    </row>
    <row r="5" spans="1:5" ht="21" customHeight="1">
      <c r="A5" s="3" t="s">
        <v>20</v>
      </c>
      <c r="B5" s="87"/>
      <c r="C5" s="88"/>
      <c r="D5" s="88"/>
      <c r="E5" s="89"/>
    </row>
    <row r="6" spans="1:5" ht="21" customHeight="1" thickBot="1">
      <c r="A6" s="23" t="s">
        <v>26</v>
      </c>
      <c r="B6" s="63"/>
      <c r="C6" s="64"/>
      <c r="D6" s="64"/>
      <c r="E6" s="65"/>
    </row>
    <row r="7" ht="21" customHeight="1">
      <c r="A7" s="20" t="s">
        <v>37</v>
      </c>
    </row>
    <row r="8" ht="21" customHeight="1" thickBot="1"/>
    <row r="9" spans="1:5" ht="21" customHeight="1" thickBot="1">
      <c r="A9" s="72" t="s">
        <v>24</v>
      </c>
      <c r="B9" s="73"/>
      <c r="C9" s="73"/>
      <c r="D9" s="4"/>
      <c r="E9" s="5"/>
    </row>
    <row r="10" spans="1:5" ht="21" customHeight="1" thickBot="1">
      <c r="A10" s="18" t="s">
        <v>23</v>
      </c>
      <c r="B10" s="19"/>
      <c r="C10" s="6"/>
      <c r="D10" s="6"/>
      <c r="E10" s="7"/>
    </row>
    <row r="11" spans="1:5" ht="21" customHeight="1" thickBot="1">
      <c r="A11" s="32" t="s">
        <v>39</v>
      </c>
      <c r="B11" s="9" t="e">
        <f>IF(Pflegegeld!E9&lt;0,0,Pflegegeld!E9)</f>
        <v>#DIV/0!</v>
      </c>
      <c r="C11" s="10"/>
      <c r="D11" s="10"/>
      <c r="E11" s="11"/>
    </row>
    <row r="12" ht="21" customHeight="1" thickBot="1">
      <c r="B12" s="22"/>
    </row>
    <row r="13" spans="1:5" ht="21" customHeight="1" thickBot="1">
      <c r="A13" s="72" t="s">
        <v>25</v>
      </c>
      <c r="B13" s="86"/>
      <c r="C13" s="86"/>
      <c r="D13" s="4"/>
      <c r="E13" s="5"/>
    </row>
    <row r="14" spans="1:5" ht="21" customHeight="1">
      <c r="A14" s="16" t="s">
        <v>22</v>
      </c>
      <c r="B14" s="17"/>
      <c r="C14" s="6"/>
      <c r="D14" s="6"/>
      <c r="E14" s="7"/>
    </row>
    <row r="15" spans="1:5" ht="21" customHeight="1" thickBot="1">
      <c r="A15" s="8" t="s">
        <v>10</v>
      </c>
      <c r="B15" s="15"/>
      <c r="C15" s="6"/>
      <c r="D15" s="6"/>
      <c r="E15" s="7"/>
    </row>
    <row r="16" spans="1:5" ht="21" customHeight="1" thickBot="1">
      <c r="A16" s="32" t="s">
        <v>39</v>
      </c>
      <c r="B16" s="9" t="e">
        <f>IF(Einkommen!C32&lt;0,0,Einkommen!C32)</f>
        <v>#DIV/0!</v>
      </c>
      <c r="C16" s="10"/>
      <c r="D16" s="10"/>
      <c r="E16" s="11"/>
    </row>
    <row r="17" spans="1:5" ht="21" customHeight="1" thickBot="1">
      <c r="A17" s="21"/>
      <c r="B17" s="12"/>
      <c r="C17" s="6"/>
      <c r="D17" s="6"/>
      <c r="E17" s="6"/>
    </row>
    <row r="18" spans="1:5" s="13" customFormat="1" ht="21" customHeight="1" thickBot="1">
      <c r="A18" s="33" t="s">
        <v>41</v>
      </c>
      <c r="B18" s="74" t="e">
        <f>IF((B11+B16)&lt;0.5,0,(B11+B16))</f>
        <v>#DIV/0!</v>
      </c>
      <c r="C18" s="75"/>
      <c r="D18" s="75"/>
      <c r="E18" s="76"/>
    </row>
    <row r="19" spans="1:5" s="13" customFormat="1" ht="21" customHeight="1" thickBot="1">
      <c r="A19" s="41"/>
      <c r="B19" s="40"/>
      <c r="C19" s="40"/>
      <c r="D19" s="40"/>
      <c r="E19" s="40"/>
    </row>
    <row r="20" spans="1:5" s="13" customFormat="1" ht="21" customHeight="1" thickBot="1">
      <c r="A20" s="42" t="s">
        <v>45</v>
      </c>
      <c r="B20" s="43"/>
      <c r="C20" s="43"/>
      <c r="D20" s="44"/>
      <c r="E20" s="45"/>
    </row>
    <row r="21" spans="1:5" s="13" customFormat="1" ht="21" customHeight="1" thickBot="1">
      <c r="A21" s="46" t="s">
        <v>46</v>
      </c>
      <c r="B21" s="53" t="e">
        <f>B18*Einkommen!C4</f>
        <v>#DIV/0!</v>
      </c>
      <c r="C21" s="6"/>
      <c r="D21" s="6"/>
      <c r="E21" s="52" t="e">
        <f>IF(B4&gt;0,(B21/(B4*4.33)),(B21/B5))</f>
        <v>#DIV/0!</v>
      </c>
    </row>
    <row r="22" spans="1:5" s="13" customFormat="1" ht="21" customHeight="1" thickBot="1">
      <c r="A22" s="33" t="s">
        <v>41</v>
      </c>
      <c r="B22" s="74" t="e">
        <f>IF(OR((E21*B5),(E21*(B4*4.33)))&gt;B21,ROUNDDOWN(E21,2),ROUND(E21,2))</f>
        <v>#DIV/0!</v>
      </c>
      <c r="C22" s="75"/>
      <c r="D22" s="75"/>
      <c r="E22" s="76"/>
    </row>
    <row r="23" spans="1:5" s="13" customFormat="1" ht="21" customHeight="1" thickBot="1">
      <c r="A23" s="39"/>
      <c r="B23" s="38"/>
      <c r="C23" s="38"/>
      <c r="D23" s="38"/>
      <c r="E23" s="38"/>
    </row>
    <row r="24" spans="1:5" ht="21" customHeight="1" thickBot="1">
      <c r="A24" s="60" t="s">
        <v>40</v>
      </c>
      <c r="B24" s="61"/>
      <c r="C24" s="61"/>
      <c r="D24" s="61"/>
      <c r="E24" s="62"/>
    </row>
    <row r="25" spans="1:5" ht="21" customHeight="1">
      <c r="A25" s="77" t="s">
        <v>34</v>
      </c>
      <c r="B25" s="78"/>
      <c r="C25" s="78"/>
      <c r="D25" s="78"/>
      <c r="E25" s="79"/>
    </row>
    <row r="26" spans="1:5" ht="21" customHeight="1">
      <c r="A26" s="80"/>
      <c r="B26" s="81"/>
      <c r="C26" s="81"/>
      <c r="D26" s="81"/>
      <c r="E26" s="82"/>
    </row>
    <row r="27" spans="1:5" ht="21" customHeight="1" thickBot="1">
      <c r="A27" s="83"/>
      <c r="B27" s="84"/>
      <c r="C27" s="84"/>
      <c r="D27" s="84"/>
      <c r="E27" s="85"/>
    </row>
  </sheetData>
  <sheetProtection password="EA84" sheet="1" selectLockedCells="1"/>
  <mergeCells count="13">
    <mergeCell ref="A25:E25"/>
    <mergeCell ref="A26:E26"/>
    <mergeCell ref="A27:E27"/>
    <mergeCell ref="A13:C13"/>
    <mergeCell ref="B18:E18"/>
    <mergeCell ref="B5:E5"/>
    <mergeCell ref="B4:E4"/>
    <mergeCell ref="A24:E24"/>
    <mergeCell ref="B6:E6"/>
    <mergeCell ref="B2:E2"/>
    <mergeCell ref="B3:E3"/>
    <mergeCell ref="A9:C9"/>
    <mergeCell ref="B22:E22"/>
  </mergeCells>
  <dataValidations count="3">
    <dataValidation operator="lessThanOrEqual" allowBlank="1" showInputMessage="1" showErrorMessage="1" errorTitle="Fehler" error="Eingabe nicht möglich." sqref="B5:E5"/>
    <dataValidation operator="lessThanOrEqual" allowBlank="1" showInputMessage="1" showErrorMessage="1" errorTitle="Fehler" error="Eingabe nicht möglich" sqref="B4:E4"/>
    <dataValidation type="decimal" operator="lessThanOrEqual" showInputMessage="1" showErrorMessage="1" promptTitle="Maximal 5" prompt="max. 5 Unterhaltsberechtigte möglich- lt. Berechnung." errorTitle="Fehler" sqref="B15">
      <formula1>5</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1" r:id="rId3"/>
  <headerFooter alignWithMargins="0">
    <oddHeader>&amp;L&amp;K000000Kostenbeitragsberechnung für die folgenden Leistungen "Persönliche Assistenz", 
"Familienunterstützung für Kinder und Jugendliche"
und "Mobile Begleitung" - Juni 2019
</oddHeader>
    <oddFooter xml:space="preserve">&amp;LSachbearbeiter: &amp;R&amp;D </oddFooter>
  </headerFooter>
  <ignoredErrors>
    <ignoredError sqref="E21"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Tirol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ThomasJenewein</dc:creator>
  <cp:keywords/>
  <dc:description/>
  <cp:lastModifiedBy>MUGLACH Natascha</cp:lastModifiedBy>
  <cp:lastPrinted>2019-01-21T08:56:32Z</cp:lastPrinted>
  <dcterms:created xsi:type="dcterms:W3CDTF">2007-09-07T07:34:15Z</dcterms:created>
  <dcterms:modified xsi:type="dcterms:W3CDTF">2019-06-06T09:31:42Z</dcterms:modified>
  <cp:category/>
  <cp:version/>
  <cp:contentType/>
  <cp:contentStatus/>
</cp:coreProperties>
</file>